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8505" windowHeight="4440" tabRatio="822"/>
  </bookViews>
  <sheets>
    <sheet name="平衡表" sheetId="3" r:id="rId1"/>
    <sheet name="收支餘絀表" sheetId="4" r:id="rId2"/>
    <sheet name="現金流量表" sheetId="5" r:id="rId3"/>
    <sheet name="現金收支概況表" sheetId="6" r:id="rId4"/>
    <sheet name="固定資產變動表" sheetId="56" r:id="rId5"/>
    <sheet name="借入款變動表" sheetId="69" r:id="rId6"/>
    <sheet name="收入明細表" sheetId="7" r:id="rId7"/>
    <sheet name="支出明細表" sheetId="8" r:id="rId8"/>
  </sheets>
  <calcPr calcId="125725"/>
</workbook>
</file>

<file path=xl/calcChain.xml><?xml version="1.0" encoding="utf-8"?>
<calcChain xmlns="http://schemas.openxmlformats.org/spreadsheetml/2006/main">
  <c r="J24" i="3"/>
  <c r="H24"/>
  <c r="I24"/>
  <c r="G24"/>
  <c r="I10"/>
  <c r="J10" s="1"/>
  <c r="I11"/>
  <c r="I4"/>
  <c r="I5"/>
  <c r="I6"/>
  <c r="I7"/>
  <c r="I8"/>
  <c r="I9"/>
  <c r="J5"/>
  <c r="J6"/>
  <c r="J7"/>
  <c r="H7"/>
  <c r="H11"/>
  <c r="J11"/>
  <c r="G7"/>
  <c r="F21" i="4"/>
  <c r="F18"/>
  <c r="F19"/>
  <c r="F20"/>
  <c r="E19"/>
  <c r="E20"/>
  <c r="E4"/>
  <c r="E5"/>
  <c r="E6"/>
  <c r="E3"/>
  <c r="E11"/>
  <c r="F17" l="1"/>
  <c r="F16"/>
  <c r="F15"/>
  <c r="F14"/>
  <c r="F13"/>
  <c r="F12"/>
  <c r="F11"/>
  <c r="F10"/>
  <c r="F9"/>
  <c r="F8"/>
  <c r="F7"/>
  <c r="F6"/>
  <c r="F5"/>
  <c r="F4"/>
  <c r="F3"/>
  <c r="E21"/>
  <c r="E18"/>
  <c r="E17"/>
  <c r="E16"/>
  <c r="E15"/>
  <c r="E14"/>
  <c r="E13"/>
  <c r="E12"/>
  <c r="E10"/>
  <c r="E9"/>
  <c r="E8"/>
  <c r="E7"/>
  <c r="F19" i="7" l="1"/>
  <c r="F18"/>
  <c r="H3" i="3"/>
  <c r="C41" i="8"/>
  <c r="D43"/>
  <c r="C24" i="5"/>
  <c r="B24"/>
  <c r="I17" i="56" l="1"/>
  <c r="I16"/>
  <c r="I14"/>
  <c r="H16"/>
  <c r="G16"/>
  <c r="I15"/>
  <c r="G22"/>
  <c r="G21"/>
  <c r="G3" i="3"/>
  <c r="G11" s="1"/>
  <c r="K13" i="56"/>
  <c r="C11"/>
  <c r="E10"/>
  <c r="D13" i="7"/>
  <c r="G17" i="3"/>
  <c r="I15"/>
  <c r="J15" s="1"/>
  <c r="D8"/>
  <c r="E8" s="1"/>
  <c r="D9"/>
  <c r="E9" s="1"/>
  <c r="K7" i="56"/>
  <c r="H19"/>
  <c r="I20"/>
  <c r="I19"/>
  <c r="D44" i="8"/>
  <c r="E44"/>
  <c r="D42"/>
  <c r="E42"/>
  <c r="B41"/>
  <c r="D40"/>
  <c r="E40" s="1"/>
  <c r="C39"/>
  <c r="B39"/>
  <c r="D38"/>
  <c r="D37"/>
  <c r="E37" s="1"/>
  <c r="D36"/>
  <c r="E36" s="1"/>
  <c r="D35"/>
  <c r="E35" s="1"/>
  <c r="C34"/>
  <c r="D34" s="1"/>
  <c r="E34" s="1"/>
  <c r="B34"/>
  <c r="D33"/>
  <c r="D32"/>
  <c r="D31"/>
  <c r="E31" s="1"/>
  <c r="D30"/>
  <c r="E30" s="1"/>
  <c r="C29"/>
  <c r="D29" s="1"/>
  <c r="E29" s="1"/>
  <c r="B29"/>
  <c r="D28"/>
  <c r="D27"/>
  <c r="D26"/>
  <c r="E26" s="1"/>
  <c r="D25"/>
  <c r="E25" s="1"/>
  <c r="C24"/>
  <c r="D24" s="1"/>
  <c r="E24" s="1"/>
  <c r="B24"/>
  <c r="D23"/>
  <c r="E23" s="1"/>
  <c r="D22"/>
  <c r="E22" s="1"/>
  <c r="C21"/>
  <c r="D21" s="1"/>
  <c r="E21" s="1"/>
  <c r="B21"/>
  <c r="D20"/>
  <c r="E20" s="1"/>
  <c r="D19"/>
  <c r="E19" s="1"/>
  <c r="D18"/>
  <c r="E18" s="1"/>
  <c r="D17"/>
  <c r="E17" s="1"/>
  <c r="D16"/>
  <c r="E16" s="1"/>
  <c r="C15"/>
  <c r="B15"/>
  <c r="D14"/>
  <c r="E14" s="1"/>
  <c r="D13"/>
  <c r="E13" s="1"/>
  <c r="D12"/>
  <c r="E12" s="1"/>
  <c r="D11"/>
  <c r="E11" s="1"/>
  <c r="D10"/>
  <c r="E10" s="1"/>
  <c r="C9"/>
  <c r="B9"/>
  <c r="D8"/>
  <c r="E8" s="1"/>
  <c r="D7"/>
  <c r="D6"/>
  <c r="E6"/>
  <c r="D5"/>
  <c r="E5"/>
  <c r="D4"/>
  <c r="E4"/>
  <c r="C3"/>
  <c r="B3"/>
  <c r="D3" s="1"/>
  <c r="E3" s="1"/>
  <c r="E20" i="7"/>
  <c r="F20" s="1"/>
  <c r="E19"/>
  <c r="E18"/>
  <c r="E17"/>
  <c r="D16"/>
  <c r="E16" s="1"/>
  <c r="F16" s="1"/>
  <c r="C16"/>
  <c r="E14"/>
  <c r="F14" s="1"/>
  <c r="C13"/>
  <c r="E13" s="1"/>
  <c r="F13" s="1"/>
  <c r="E12"/>
  <c r="E11"/>
  <c r="F11" s="1"/>
  <c r="D10"/>
  <c r="C10"/>
  <c r="E9"/>
  <c r="F9" s="1"/>
  <c r="E8"/>
  <c r="F8" s="1"/>
  <c r="E7"/>
  <c r="F7" s="1"/>
  <c r="E6"/>
  <c r="F6" s="1"/>
  <c r="E5"/>
  <c r="F5" s="1"/>
  <c r="E4"/>
  <c r="F4" s="1"/>
  <c r="D3"/>
  <c r="C3"/>
  <c r="C21"/>
  <c r="D38" i="6"/>
  <c r="B38"/>
  <c r="D32"/>
  <c r="B32"/>
  <c r="D25"/>
  <c r="B25"/>
  <c r="D13"/>
  <c r="D26"/>
  <c r="B13"/>
  <c r="E9"/>
  <c r="E8"/>
  <c r="E7"/>
  <c r="E6"/>
  <c r="E5"/>
  <c r="E4"/>
  <c r="C16" i="5"/>
  <c r="C25" s="1"/>
  <c r="C27" s="1"/>
  <c r="B16"/>
  <c r="C8"/>
  <c r="B8"/>
  <c r="A11" i="4"/>
  <c r="A3"/>
  <c r="A21" s="1"/>
  <c r="D11"/>
  <c r="C11"/>
  <c r="D3"/>
  <c r="D21" s="1"/>
  <c r="C3"/>
  <c r="I19" i="3"/>
  <c r="J19" s="1"/>
  <c r="I18"/>
  <c r="J18" s="1"/>
  <c r="H17"/>
  <c r="I17" s="1"/>
  <c r="J17" s="1"/>
  <c r="I16"/>
  <c r="J16" s="1"/>
  <c r="H14"/>
  <c r="H20" s="1"/>
  <c r="G14"/>
  <c r="G20" s="1"/>
  <c r="J4"/>
  <c r="D23"/>
  <c r="E23" s="1"/>
  <c r="C22"/>
  <c r="B22"/>
  <c r="D22" s="1"/>
  <c r="D21"/>
  <c r="E21" s="1"/>
  <c r="D20"/>
  <c r="E20" s="1"/>
  <c r="C19"/>
  <c r="B19"/>
  <c r="D19" s="1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E11"/>
  <c r="C10"/>
  <c r="B10"/>
  <c r="D7"/>
  <c r="E7" s="1"/>
  <c r="D6"/>
  <c r="E6" s="1"/>
  <c r="D5"/>
  <c r="E5" s="1"/>
  <c r="D4"/>
  <c r="E4" s="1"/>
  <c r="C3"/>
  <c r="C24" s="1"/>
  <c r="B3"/>
  <c r="B24" s="1"/>
  <c r="J20" i="56"/>
  <c r="D41" i="8"/>
  <c r="E41" s="1"/>
  <c r="D9"/>
  <c r="E9" s="1"/>
  <c r="D21" i="7"/>
  <c r="E21" s="1"/>
  <c r="F21" s="1"/>
  <c r="E10"/>
  <c r="F10"/>
  <c r="D10" i="3"/>
  <c r="E10" s="1"/>
  <c r="D3"/>
  <c r="D15" i="8"/>
  <c r="E15" s="1"/>
  <c r="E3" i="7"/>
  <c r="F3"/>
  <c r="D33" i="6"/>
  <c r="E24"/>
  <c r="E23"/>
  <c r="E22"/>
  <c r="E21"/>
  <c r="E20"/>
  <c r="E19"/>
  <c r="E18"/>
  <c r="E17"/>
  <c r="E16"/>
  <c r="E15"/>
  <c r="E25"/>
  <c r="E26" s="1"/>
  <c r="E10"/>
  <c r="E11"/>
  <c r="E13"/>
  <c r="E12"/>
  <c r="I3" i="3"/>
  <c r="I14"/>
  <c r="J14" s="1"/>
  <c r="D39" i="6"/>
  <c r="J3" i="3"/>
  <c r="E3"/>
  <c r="K5" i="56"/>
  <c r="G3"/>
  <c r="C3"/>
  <c r="C16" s="1"/>
  <c r="C22" s="1"/>
  <c r="D21"/>
  <c r="C21"/>
  <c r="K20"/>
  <c r="E20"/>
  <c r="F20"/>
  <c r="J19"/>
  <c r="G19"/>
  <c r="D19"/>
  <c r="C19"/>
  <c r="B19"/>
  <c r="K18"/>
  <c r="I18"/>
  <c r="J18"/>
  <c r="E18"/>
  <c r="F18"/>
  <c r="J17"/>
  <c r="H17"/>
  <c r="G17"/>
  <c r="E17"/>
  <c r="D17"/>
  <c r="C17"/>
  <c r="B17"/>
  <c r="B21"/>
  <c r="K15"/>
  <c r="J15"/>
  <c r="E15"/>
  <c r="F15" s="1"/>
  <c r="K14"/>
  <c r="J14"/>
  <c r="E14"/>
  <c r="F14"/>
  <c r="I13"/>
  <c r="E13"/>
  <c r="F13" s="1"/>
  <c r="K12"/>
  <c r="I12"/>
  <c r="E12"/>
  <c r="F12" s="1"/>
  <c r="H11"/>
  <c r="D11"/>
  <c r="B11"/>
  <c r="K10"/>
  <c r="I10"/>
  <c r="F10"/>
  <c r="K9"/>
  <c r="I9"/>
  <c r="J9"/>
  <c r="E9"/>
  <c r="F9"/>
  <c r="K8"/>
  <c r="I8"/>
  <c r="E8"/>
  <c r="F8"/>
  <c r="I7"/>
  <c r="J7"/>
  <c r="E7"/>
  <c r="F7"/>
  <c r="K6"/>
  <c r="I6"/>
  <c r="E6"/>
  <c r="I5"/>
  <c r="E5"/>
  <c r="K4"/>
  <c r="E4"/>
  <c r="H3"/>
  <c r="H22" s="1"/>
  <c r="D3"/>
  <c r="B3"/>
  <c r="B16"/>
  <c r="B22" s="1"/>
  <c r="F17"/>
  <c r="I3"/>
  <c r="H21"/>
  <c r="I11"/>
  <c r="J11" s="1"/>
  <c r="K21"/>
  <c r="K11"/>
  <c r="K3"/>
  <c r="K19"/>
  <c r="D16"/>
  <c r="D22"/>
  <c r="E11"/>
  <c r="F11"/>
  <c r="E3"/>
  <c r="J3"/>
  <c r="E21"/>
  <c r="F21" s="1"/>
  <c r="K17"/>
  <c r="E19"/>
  <c r="F19"/>
  <c r="E16"/>
  <c r="F16" s="1"/>
  <c r="F3"/>
  <c r="E22"/>
  <c r="F22" s="1"/>
  <c r="K16" l="1"/>
  <c r="K22" s="1"/>
  <c r="C45" i="8"/>
  <c r="D39"/>
  <c r="E39" s="1"/>
  <c r="B26" i="6"/>
  <c r="B33" s="1"/>
  <c r="B39" s="1"/>
  <c r="C4"/>
  <c r="C5"/>
  <c r="C6"/>
  <c r="C7"/>
  <c r="C8"/>
  <c r="C9"/>
  <c r="C10"/>
  <c r="C12"/>
  <c r="C11"/>
  <c r="B25" i="5"/>
  <c r="B27" s="1"/>
  <c r="C21" i="4"/>
  <c r="I22" i="56"/>
  <c r="E22" i="3"/>
  <c r="D24"/>
  <c r="E24" s="1"/>
  <c r="E30" i="6"/>
  <c r="E31"/>
  <c r="E28"/>
  <c r="E29"/>
  <c r="I20" i="3"/>
  <c r="J20" s="1"/>
  <c r="B45" i="8"/>
  <c r="D45" s="1"/>
  <c r="E45" s="1"/>
  <c r="C16" i="6" l="1"/>
  <c r="C18"/>
  <c r="C22"/>
  <c r="C19"/>
  <c r="C15"/>
  <c r="C23"/>
  <c r="C20"/>
  <c r="C24"/>
  <c r="C17"/>
  <c r="C21"/>
  <c r="C13"/>
  <c r="E32"/>
  <c r="E33" s="1"/>
  <c r="C25" l="1"/>
  <c r="C26" s="1"/>
  <c r="C28" s="1"/>
  <c r="E37"/>
  <c r="E36"/>
  <c r="C30" l="1"/>
  <c r="C31"/>
  <c r="C29"/>
  <c r="E38"/>
  <c r="E39" s="1"/>
  <c r="C32" l="1"/>
  <c r="C33" s="1"/>
  <c r="C37" s="1"/>
  <c r="C36" l="1"/>
  <c r="C38" s="1"/>
  <c r="C39" s="1"/>
</calcChain>
</file>

<file path=xl/sharedStrings.xml><?xml version="1.0" encoding="utf-8"?>
<sst xmlns="http://schemas.openxmlformats.org/spreadsheetml/2006/main" count="286" uniqueCount="254">
  <si>
    <r>
      <t xml:space="preserve">    </t>
    </r>
    <r>
      <rPr>
        <sz val="10"/>
        <rFont val="細明體"/>
        <family val="3"/>
        <charset val="136"/>
      </rPr>
      <t>長期銀行借款</t>
    </r>
    <phoneticPr fontId="4" type="noConversion"/>
  </si>
  <si>
    <r>
      <t xml:space="preserve">    </t>
    </r>
    <r>
      <rPr>
        <sz val="11"/>
        <rFont val="細明體"/>
        <family val="3"/>
        <charset val="136"/>
      </rPr>
      <t>基金收益</t>
    </r>
    <phoneticPr fontId="4" type="noConversion"/>
  </si>
  <si>
    <t>興建國際學舍及多功能活動中心</t>
    <phoneticPr fontId="5" type="noConversion"/>
  </si>
  <si>
    <t>102年8月~112年1月</t>
    <phoneticPr fontId="5" type="noConversion"/>
  </si>
  <si>
    <t>由董事長陳西京及校長石慶得兩人以私人資格擔任連帶保證人；以六個月為一期共１９期，第一～五期按期繳息，第六期起按期本息平均難還。</t>
    <phoneticPr fontId="5" type="noConversion"/>
  </si>
  <si>
    <t>不影響現金流量之投資及融資活動</t>
    <phoneticPr fontId="4" type="noConversion"/>
  </si>
  <si>
    <t>貸款機構</t>
    <phoneticPr fontId="5" type="noConversion"/>
  </si>
  <si>
    <t>借款用途</t>
    <phoneticPr fontId="5" type="noConversion"/>
  </si>
  <si>
    <t>借款期間</t>
    <phoneticPr fontId="5" type="noConversion"/>
  </si>
  <si>
    <t>期初金額</t>
    <phoneticPr fontId="5" type="noConversion"/>
  </si>
  <si>
    <t>期末金額</t>
    <phoneticPr fontId="5" type="noConversion"/>
  </si>
  <si>
    <t>利率</t>
    <phoneticPr fontId="5" type="noConversion"/>
  </si>
  <si>
    <t>備註</t>
    <phoneticPr fontId="5" type="noConversion"/>
  </si>
  <si>
    <t>台灣土地銀行(竹東分行)</t>
    <phoneticPr fontId="5" type="noConversion"/>
  </si>
  <si>
    <t>其他教學活動支出</t>
    <phoneticPr fontId="4" type="noConversion"/>
  </si>
  <si>
    <t xml:space="preserve">  其他教學活動支出</t>
    <phoneticPr fontId="4" type="noConversion"/>
  </si>
  <si>
    <t>本年度減少金額及預、決算數之差異比較</t>
  </si>
  <si>
    <t>合      計</t>
    <phoneticPr fontId="5" type="noConversion"/>
  </si>
  <si>
    <t>　流動資產調整項目淨(增)減數</t>
    <phoneticPr fontId="5" type="noConversion"/>
  </si>
  <si>
    <t>　流動負債調整項目淨增(減)數</t>
    <phoneticPr fontId="5" type="noConversion"/>
  </si>
  <si>
    <t>　收取存入保證金收現數</t>
    <phoneticPr fontId="5" type="noConversion"/>
  </si>
  <si>
    <t>　減：減少代收款項付現數</t>
    <phoneticPr fontId="5" type="noConversion"/>
  </si>
  <si>
    <t>　　學校融資活動之淨現金流入(出)</t>
    <phoneticPr fontId="5" type="noConversion"/>
  </si>
  <si>
    <t>本期現金及銀行存款淨流入(出)</t>
    <phoneticPr fontId="5" type="noConversion"/>
  </si>
  <si>
    <t>期末現金及銀行存款餘額</t>
    <phoneticPr fontId="5" type="noConversion"/>
  </si>
  <si>
    <t>各項支出</t>
    <phoneticPr fontId="4" type="noConversion"/>
  </si>
  <si>
    <t>%</t>
    <phoneticPr fontId="4" type="noConversion"/>
  </si>
  <si>
    <t>董事會支出</t>
    <phoneticPr fontId="4" type="noConversion"/>
  </si>
  <si>
    <t>獎助學金支出</t>
    <phoneticPr fontId="4" type="noConversion"/>
  </si>
  <si>
    <t>　減：不產生現金流入之收入</t>
    <phoneticPr fontId="5" type="noConversion"/>
  </si>
  <si>
    <t>流動資產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</si>
  <si>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銀行存款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</si>
  <si>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應收款項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</si>
  <si>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預付款項</t>
    </r>
    <phoneticPr fontId="4" type="noConversion"/>
  </si>
  <si>
    <t>固定資產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</si>
  <si>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土地改良物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</si>
  <si>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房屋及建築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</si>
  <si>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圖書及博物</t>
    </r>
    <phoneticPr fontId="4" type="noConversion"/>
  </si>
  <si>
    <t>指定用途權益基金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</si>
  <si>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其他設備</t>
    </r>
    <phoneticPr fontId="4" type="noConversion"/>
  </si>
  <si>
    <r>
      <t xml:space="preserve">    </t>
    </r>
    <r>
      <rPr>
        <sz val="10"/>
        <rFont val="細明體"/>
        <family val="3"/>
        <charset val="136"/>
      </rPr>
      <t>減：累計折舊</t>
    </r>
    <phoneticPr fontId="4" type="noConversion"/>
  </si>
  <si>
    <t>預付土地、工程及設備款</t>
    <phoneticPr fontId="4" type="noConversion"/>
  </si>
  <si>
    <t>無形資產</t>
    <phoneticPr fontId="4" type="noConversion"/>
  </si>
  <si>
    <r>
      <t xml:space="preserve">    </t>
    </r>
    <r>
      <rPr>
        <sz val="10"/>
        <rFont val="細明體"/>
        <family val="3"/>
        <charset val="136"/>
      </rPr>
      <t>電腦軟體</t>
    </r>
    <phoneticPr fontId="4" type="noConversion"/>
  </si>
  <si>
    <t xml:space="preserve">    減：累計攤銷</t>
    <phoneticPr fontId="4" type="noConversion"/>
  </si>
  <si>
    <t>其他資產</t>
    <phoneticPr fontId="4" type="noConversion"/>
  </si>
  <si>
    <t xml:space="preserve">    存出保證金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</si>
  <si>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特種基金</t>
    </r>
    <phoneticPr fontId="4" type="noConversion"/>
  </si>
  <si>
    <t>資產總計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</si>
  <si>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土地</t>
    </r>
    <phoneticPr fontId="4" type="noConversion"/>
  </si>
  <si>
    <r>
      <t>科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  <charset val="136"/>
      </rPr>
      <t>目</t>
    </r>
    <phoneticPr fontId="4" type="noConversion"/>
  </si>
  <si>
    <t>各項收入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</si>
  <si>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學雜費收入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</si>
  <si>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財務收入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</si>
  <si>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推廣教育收入</t>
    </r>
    <phoneticPr fontId="4" type="noConversion"/>
  </si>
  <si>
    <r>
      <t xml:space="preserve">    </t>
    </r>
    <r>
      <rPr>
        <sz val="10"/>
        <rFont val="細明體"/>
        <family val="3"/>
        <charset val="136"/>
      </rPr>
      <t>其他教學活動收入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</si>
  <si>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其他收入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</si>
  <si>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教學研究及訓輔支出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</si>
  <si>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獎助學金支出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</si>
  <si>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推廣教育支出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</si>
  <si>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本年度預算數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</si>
  <si>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本年度決算數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</si>
  <si>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上年度決算數</t>
    </r>
    <phoneticPr fontId="4" type="noConversion"/>
  </si>
  <si>
    <t>　本年度經常門短絀</t>
    <phoneticPr fontId="5" type="noConversion"/>
  </si>
  <si>
    <t>　加：不產生現金流出之支出</t>
    <phoneticPr fontId="5" type="noConversion"/>
  </si>
  <si>
    <t>　　學校營運活動之淨現金流入(出)</t>
    <phoneticPr fontId="5" type="noConversion"/>
  </si>
  <si>
    <t>　　收回存出保證金收現數</t>
    <phoneticPr fontId="5" type="noConversion"/>
  </si>
  <si>
    <t>　　減：購置固定資產付現數</t>
    <phoneticPr fontId="5" type="noConversion"/>
  </si>
  <si>
    <t>　　        購置無形資產付現數</t>
    <phoneticPr fontId="5" type="noConversion"/>
  </si>
  <si>
    <t>　　　　支付存出保證金付現數</t>
    <phoneticPr fontId="5" type="noConversion"/>
  </si>
  <si>
    <t>　　學校投資活動之淨現金流入(出)</t>
    <phoneticPr fontId="5" type="noConversion"/>
  </si>
  <si>
    <t>　增加代收款項收現數</t>
    <phoneticPr fontId="5" type="noConversion"/>
  </si>
  <si>
    <t>　　　退回存入保證金付現數</t>
    <phoneticPr fontId="5" type="noConversion"/>
  </si>
  <si>
    <r>
      <t xml:space="preserve">    </t>
    </r>
    <r>
      <rPr>
        <sz val="11"/>
        <rFont val="細明體"/>
        <family val="3"/>
        <charset val="136"/>
      </rPr>
      <t>上學年度收支不足調整權益基金</t>
    </r>
    <phoneticPr fontId="4" type="noConversion"/>
  </si>
  <si>
    <t xml:space="preserve">        %</t>
    <phoneticPr fontId="4" type="noConversion"/>
  </si>
  <si>
    <t>學雜費收入</t>
    <phoneticPr fontId="4" type="noConversion"/>
  </si>
  <si>
    <r>
      <t xml:space="preserve">    </t>
    </r>
    <r>
      <rPr>
        <sz val="11"/>
        <rFont val="新細明體"/>
        <family val="1"/>
        <charset val="136"/>
      </rPr>
      <t>學費收入</t>
    </r>
    <phoneticPr fontId="4" type="noConversion"/>
  </si>
  <si>
    <r>
      <t xml:space="preserve">    </t>
    </r>
    <r>
      <rPr>
        <sz val="11"/>
        <rFont val="新細明體"/>
        <family val="1"/>
        <charset val="136"/>
      </rPr>
      <t>雜費收入</t>
    </r>
    <phoneticPr fontId="4" type="noConversion"/>
  </si>
  <si>
    <t>補助及捐贈收入</t>
    <phoneticPr fontId="4" type="noConversion"/>
  </si>
  <si>
    <r>
      <t xml:space="preserve">    </t>
    </r>
    <r>
      <rPr>
        <sz val="11"/>
        <rFont val="新細明體"/>
        <family val="1"/>
        <charset val="136"/>
      </rPr>
      <t>補助收入</t>
    </r>
    <phoneticPr fontId="4" type="noConversion"/>
  </si>
  <si>
    <t>財務收入</t>
    <phoneticPr fontId="4" type="noConversion"/>
  </si>
  <si>
    <r>
      <t xml:space="preserve">    </t>
    </r>
    <r>
      <rPr>
        <sz val="11"/>
        <rFont val="新細明體"/>
        <family val="1"/>
        <charset val="136"/>
      </rPr>
      <t>利息收入</t>
    </r>
    <phoneticPr fontId="4" type="noConversion"/>
  </si>
  <si>
    <t>推廣教育收入</t>
    <phoneticPr fontId="4" type="noConversion"/>
  </si>
  <si>
    <t>其他教學活動收入</t>
    <phoneticPr fontId="4" type="noConversion"/>
  </si>
  <si>
    <t>其他收入</t>
    <phoneticPr fontId="4" type="noConversion"/>
  </si>
  <si>
    <r>
      <t xml:space="preserve">    </t>
    </r>
    <r>
      <rPr>
        <sz val="11"/>
        <rFont val="新細明體"/>
        <family val="1"/>
        <charset val="136"/>
      </rPr>
      <t>住宿費收入</t>
    </r>
    <phoneticPr fontId="4" type="noConversion"/>
  </si>
  <si>
    <r>
      <t xml:space="preserve">    </t>
    </r>
    <r>
      <rPr>
        <sz val="11"/>
        <rFont val="新細明體"/>
        <family val="1"/>
        <charset val="136"/>
      </rPr>
      <t>雜項收入</t>
    </r>
    <phoneticPr fontId="4" type="noConversion"/>
  </si>
  <si>
    <r>
      <rPr>
        <sz val="11"/>
        <rFont val="新細明體"/>
        <family val="1"/>
        <charset val="136"/>
      </rPr>
      <t>預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  <charset val="136"/>
      </rPr>
      <t>算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  <charset val="136"/>
      </rPr>
      <t>數</t>
    </r>
    <phoneticPr fontId="4" type="noConversion"/>
  </si>
  <si>
    <r>
      <rPr>
        <sz val="11"/>
        <rFont val="新細明體"/>
        <family val="1"/>
        <charset val="136"/>
      </rPr>
      <t>收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  <charset val="136"/>
      </rPr>
      <t>入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  <charset val="136"/>
      </rPr>
      <t>科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  <charset val="136"/>
      </rPr>
      <t>目</t>
    </r>
    <phoneticPr fontId="4" type="noConversion"/>
  </si>
  <si>
    <t xml:space="preserve">    折舊及攤銷</t>
    <phoneticPr fontId="4" type="noConversion"/>
  </si>
  <si>
    <t>行政管理支出</t>
    <phoneticPr fontId="4" type="noConversion"/>
  </si>
  <si>
    <r>
      <t>支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出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目</t>
    </r>
    <phoneticPr fontId="4" type="noConversion"/>
  </si>
  <si>
    <r>
      <t>預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算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數</t>
    </r>
    <phoneticPr fontId="4" type="noConversion"/>
  </si>
  <si>
    <r>
      <t xml:space="preserve">        </t>
    </r>
    <r>
      <rPr>
        <sz val="11"/>
        <rFont val="新細明體"/>
        <family val="1"/>
        <charset val="136"/>
      </rPr>
      <t>人事費</t>
    </r>
    <phoneticPr fontId="4" type="noConversion"/>
  </si>
  <si>
    <r>
      <t xml:space="preserve">        </t>
    </r>
    <r>
      <rPr>
        <sz val="11"/>
        <rFont val="新細明體"/>
        <family val="1"/>
        <charset val="136"/>
      </rPr>
      <t>業務費</t>
    </r>
    <phoneticPr fontId="4" type="noConversion"/>
  </si>
  <si>
    <r>
      <t xml:space="preserve">        </t>
    </r>
    <r>
      <rPr>
        <sz val="11"/>
        <rFont val="新細明體"/>
        <family val="1"/>
        <charset val="136"/>
      </rPr>
      <t>退休撫卹費</t>
    </r>
    <phoneticPr fontId="4" type="noConversion"/>
  </si>
  <si>
    <r>
      <t>教學研究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及訓輔支出</t>
    </r>
    <phoneticPr fontId="4" type="noConversion"/>
  </si>
  <si>
    <r>
      <t xml:space="preserve">        </t>
    </r>
    <r>
      <rPr>
        <sz val="11"/>
        <rFont val="細明體"/>
        <family val="3"/>
        <charset val="136"/>
      </rPr>
      <t>業務費</t>
    </r>
    <phoneticPr fontId="4" type="noConversion"/>
  </si>
  <si>
    <t xml:space="preserve">  土地改良物</t>
    <phoneticPr fontId="4" type="noConversion"/>
  </si>
  <si>
    <t>固定資產淨額</t>
    <phoneticPr fontId="4" type="noConversion"/>
  </si>
  <si>
    <t xml:space="preserve">  電腦軟體</t>
    <phoneticPr fontId="4" type="noConversion"/>
  </si>
  <si>
    <t xml:space="preserve">  實習實驗費收入</t>
    <phoneticPr fontId="4" type="noConversion"/>
  </si>
  <si>
    <t xml:space="preserve">    試務費收入</t>
    <phoneticPr fontId="4" type="noConversion"/>
  </si>
  <si>
    <t xml:space="preserve">        助學金支出</t>
    <phoneticPr fontId="4" type="noConversion"/>
  </si>
  <si>
    <t xml:space="preserve">        獎學金支出</t>
    <phoneticPr fontId="4" type="noConversion"/>
  </si>
  <si>
    <r>
      <t>備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  <charset val="136"/>
      </rPr>
      <t>註</t>
    </r>
    <phoneticPr fontId="4" type="noConversion"/>
  </si>
  <si>
    <r>
      <t>項</t>
    </r>
    <r>
      <rPr>
        <sz val="11"/>
        <rFont val="Times New Roman"/>
        <family val="1"/>
      </rPr>
      <t xml:space="preserve">                                 </t>
    </r>
    <r>
      <rPr>
        <sz val="11"/>
        <rFont val="新細明體"/>
        <family val="1"/>
        <charset val="136"/>
      </rPr>
      <t>目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</si>
  <si>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現</t>
    </r>
    <r>
      <rPr>
        <sz val="10"/>
        <rFont val="Times New Roman"/>
        <family val="1"/>
      </rPr>
      <t xml:space="preserve">         </t>
    </r>
    <r>
      <rPr>
        <sz val="10"/>
        <rFont val="新細明體"/>
        <family val="1"/>
        <charset val="136"/>
      </rPr>
      <t>金</t>
    </r>
    <phoneticPr fontId="4" type="noConversion"/>
  </si>
  <si>
    <t>產學合作收入</t>
    <phoneticPr fontId="4" type="noConversion"/>
  </si>
  <si>
    <t xml:space="preserve">    產學合作收入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</si>
  <si>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產學合作支出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</si>
  <si>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其他支出</t>
    </r>
    <phoneticPr fontId="4" type="noConversion"/>
  </si>
  <si>
    <r>
      <t xml:space="preserve">     </t>
    </r>
    <r>
      <rPr>
        <sz val="10"/>
        <rFont val="新細明體"/>
        <family val="1"/>
        <charset val="136"/>
      </rPr>
      <t>董事會支出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</si>
  <si>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行政管理支出</t>
    </r>
    <phoneticPr fontId="4" type="noConversion"/>
  </si>
  <si>
    <t>科目名稱</t>
    <phoneticPr fontId="4" type="noConversion"/>
  </si>
  <si>
    <t>上年度底止結存金額</t>
    <phoneticPr fontId="4" type="noConversion"/>
  </si>
  <si>
    <t>本年度增加金額及預、決算數之差異比較</t>
    <phoneticPr fontId="4" type="noConversion"/>
  </si>
  <si>
    <t>本年度底止結存金額</t>
    <phoneticPr fontId="4" type="noConversion"/>
  </si>
  <si>
    <t>備註</t>
    <phoneticPr fontId="4" type="noConversion"/>
  </si>
  <si>
    <t>決算數</t>
    <phoneticPr fontId="4" type="noConversion"/>
  </si>
  <si>
    <t>預算數</t>
    <phoneticPr fontId="4" type="noConversion"/>
  </si>
  <si>
    <t>差異金額</t>
    <phoneticPr fontId="4" type="noConversion"/>
  </si>
  <si>
    <r>
      <t>差異</t>
    </r>
    <r>
      <rPr>
        <sz val="10"/>
        <color indexed="8"/>
        <rFont val="Times New Roman"/>
        <family val="1"/>
      </rPr>
      <t>%</t>
    </r>
    <phoneticPr fontId="4" type="noConversion"/>
  </si>
  <si>
    <t>固定資產</t>
    <phoneticPr fontId="4" type="noConversion"/>
  </si>
  <si>
    <t xml:space="preserve">  土地</t>
    <phoneticPr fontId="4" type="noConversion"/>
  </si>
  <si>
    <t xml:space="preserve">  土地改良物</t>
    <phoneticPr fontId="4" type="noConversion"/>
  </si>
  <si>
    <r>
      <t xml:space="preserve">  </t>
    </r>
    <r>
      <rPr>
        <sz val="10"/>
        <color indexed="8"/>
        <rFont val="新細明體"/>
        <family val="1"/>
        <charset val="136"/>
      </rPr>
      <t>房屋及建築</t>
    </r>
    <phoneticPr fontId="4" type="noConversion"/>
  </si>
  <si>
    <t xml:space="preserve">  機械儀器及設備</t>
    <phoneticPr fontId="4" type="noConversion"/>
  </si>
  <si>
    <t xml:space="preserve">  其他設備</t>
    <phoneticPr fontId="4" type="noConversion"/>
  </si>
  <si>
    <r>
      <t xml:space="preserve">  </t>
    </r>
    <r>
      <rPr>
        <sz val="10"/>
        <color indexed="8"/>
        <rFont val="新細明體"/>
        <family val="1"/>
        <charset val="136"/>
      </rPr>
      <t>預付土地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  <charset val="136"/>
      </rPr>
      <t>工程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  <charset val="136"/>
      </rPr>
      <t>設備款</t>
    </r>
    <phoneticPr fontId="4" type="noConversion"/>
  </si>
  <si>
    <t>累計折舊</t>
    <phoneticPr fontId="4" type="noConversion"/>
  </si>
  <si>
    <t>無形資產</t>
    <phoneticPr fontId="4" type="noConversion"/>
  </si>
  <si>
    <t xml:space="preserve">  電腦軟體</t>
    <phoneticPr fontId="4" type="noConversion"/>
  </si>
  <si>
    <t>累計攤銷</t>
    <phoneticPr fontId="4" type="noConversion"/>
  </si>
  <si>
    <t>無形資產淨額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</si>
  <si>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補助及捐贈收入</t>
    </r>
    <phoneticPr fontId="4" type="noConversion"/>
  </si>
  <si>
    <r>
      <t xml:space="preserve">    </t>
    </r>
    <r>
      <rPr>
        <sz val="11"/>
        <rFont val="新細明體"/>
        <family val="1"/>
        <charset val="136"/>
      </rPr>
      <t>捐贈收入</t>
    </r>
    <phoneticPr fontId="4" type="noConversion"/>
  </si>
  <si>
    <r>
      <t xml:space="preserve">        </t>
    </r>
    <r>
      <rPr>
        <sz val="11"/>
        <rFont val="細明體"/>
        <family val="3"/>
        <charset val="136"/>
      </rPr>
      <t>出席及交通費</t>
    </r>
    <phoneticPr fontId="4" type="noConversion"/>
  </si>
  <si>
    <t>推廣教育支出</t>
    <phoneticPr fontId="4" type="noConversion"/>
  </si>
  <si>
    <t>產學合作支出</t>
    <phoneticPr fontId="4" type="noConversion"/>
  </si>
  <si>
    <r>
      <t xml:space="preserve">        </t>
    </r>
    <r>
      <rPr>
        <sz val="11"/>
        <rFont val="新細明體"/>
        <family val="1"/>
        <charset val="136"/>
      </rPr>
      <t>維護費</t>
    </r>
    <phoneticPr fontId="4" type="noConversion"/>
  </si>
  <si>
    <t xml:space="preserve">  圖書及博物</t>
    <phoneticPr fontId="4" type="noConversion"/>
  </si>
  <si>
    <t xml:space="preserve">    財產交易賸餘</t>
    <phoneticPr fontId="4" type="noConversion"/>
  </si>
  <si>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  <charset val="136"/>
      </rPr>
      <t>計</t>
    </r>
    <phoneticPr fontId="4" type="noConversion"/>
  </si>
  <si>
    <t xml:space="preserve">        出售固定資產收現數</t>
    <phoneticPr fontId="4" type="noConversion"/>
  </si>
  <si>
    <t>長期投資、應收款及基金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</si>
  <si>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機械儀器及設備</t>
    </r>
    <phoneticPr fontId="4" type="noConversion"/>
  </si>
  <si>
    <t>%</t>
    <phoneticPr fontId="4" type="noConversion"/>
  </si>
  <si>
    <t>比較增減</t>
    <phoneticPr fontId="4" type="noConversion"/>
  </si>
  <si>
    <r>
      <t>增</t>
    </r>
    <r>
      <rPr>
        <sz val="10"/>
        <rFont val="新細明體"/>
        <family val="1"/>
        <charset val="136"/>
      </rPr>
      <t>減</t>
    </r>
    <r>
      <rPr>
        <sz val="10"/>
        <rFont val="新細明體"/>
        <family val="1"/>
        <charset val="136"/>
      </rPr>
      <t>金</t>
    </r>
    <r>
      <rPr>
        <sz val="10"/>
        <rFont val="新細明體"/>
        <family val="1"/>
        <charset val="136"/>
      </rPr>
      <t>額</t>
    </r>
    <phoneticPr fontId="4" type="noConversion"/>
  </si>
  <si>
    <t>本期餘絀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</si>
  <si>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財務支出</t>
    </r>
    <phoneticPr fontId="4" type="noConversion"/>
  </si>
  <si>
    <t>營運活動之現金流量：</t>
    <phoneticPr fontId="5" type="noConversion"/>
  </si>
  <si>
    <t>投資活動之現金流量：</t>
    <phoneticPr fontId="5" type="noConversion"/>
  </si>
  <si>
    <t>融資活動之現金流量：</t>
    <phoneticPr fontId="5" type="noConversion"/>
  </si>
  <si>
    <t>期初現金及銀行存款餘額</t>
    <phoneticPr fontId="5" type="noConversion"/>
  </si>
  <si>
    <r>
      <rPr>
        <sz val="11"/>
        <rFont val="新細明體"/>
        <family val="1"/>
        <charset val="136"/>
      </rPr>
      <t>決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  <charset val="136"/>
      </rPr>
      <t>算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  <charset val="136"/>
      </rPr>
      <t>數</t>
    </r>
    <phoneticPr fontId="4" type="noConversion"/>
  </si>
  <si>
    <r>
      <t>決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算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數</t>
    </r>
    <phoneticPr fontId="4" type="noConversion"/>
  </si>
  <si>
    <r>
      <rPr>
        <sz val="11"/>
        <rFont val="新細明體"/>
        <family val="1"/>
        <charset val="136"/>
      </rPr>
      <t>比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  <charset val="136"/>
      </rPr>
      <t>較</t>
    </r>
    <phoneticPr fontId="4" type="noConversion"/>
  </si>
  <si>
    <r>
      <rPr>
        <sz val="11"/>
        <rFont val="新細明體"/>
        <family val="1"/>
        <charset val="136"/>
      </rPr>
      <t>差</t>
    </r>
    <r>
      <rPr>
        <sz val="11"/>
        <rFont val="Times New Roman"/>
        <family val="1"/>
      </rPr>
      <t xml:space="preserve">      </t>
    </r>
    <r>
      <rPr>
        <sz val="11"/>
        <rFont val="新細明體"/>
        <family val="1"/>
        <charset val="136"/>
      </rPr>
      <t>異</t>
    </r>
    <phoneticPr fontId="4" type="noConversion"/>
  </si>
  <si>
    <r>
      <rPr>
        <sz val="11"/>
        <rFont val="新細明體"/>
        <family val="1"/>
        <charset val="136"/>
      </rPr>
      <t>備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  <charset val="136"/>
      </rPr>
      <t>註</t>
    </r>
    <phoneticPr fontId="4" type="noConversion"/>
  </si>
  <si>
    <r>
      <t>差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　　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異</t>
    </r>
    <phoneticPr fontId="4" type="noConversion"/>
  </si>
  <si>
    <r>
      <t>比   　　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較</t>
    </r>
    <phoneticPr fontId="4" type="noConversion"/>
  </si>
  <si>
    <t>比　較　增　減</t>
    <phoneticPr fontId="4" type="noConversion"/>
  </si>
  <si>
    <t>比較增減</t>
    <phoneticPr fontId="4" type="noConversion"/>
  </si>
  <si>
    <t>%</t>
    <phoneticPr fontId="4" type="noConversion"/>
  </si>
  <si>
    <t>負債小計</t>
    <phoneticPr fontId="4" type="noConversion"/>
  </si>
  <si>
    <t>權益基金</t>
    <phoneticPr fontId="4" type="noConversion"/>
  </si>
  <si>
    <t>未指定用途權益基金</t>
    <phoneticPr fontId="4" type="noConversion"/>
  </si>
  <si>
    <t>餘絀</t>
    <phoneticPr fontId="4" type="noConversion"/>
  </si>
  <si>
    <t xml:space="preserve">    累積餘絀</t>
    <phoneticPr fontId="4" type="noConversion"/>
  </si>
  <si>
    <t xml:space="preserve">    本期餘絀</t>
    <phoneticPr fontId="4" type="noConversion"/>
  </si>
  <si>
    <t>權益基金及餘絀合計</t>
    <phoneticPr fontId="4" type="noConversion"/>
  </si>
  <si>
    <r>
      <t xml:space="preserve">    </t>
    </r>
    <r>
      <rPr>
        <sz val="10"/>
        <rFont val="新細明體"/>
        <family val="1"/>
        <charset val="136"/>
      </rPr>
      <t>應付款項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</si>
  <si>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預收款項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</si>
  <si>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代收款項</t>
    </r>
    <phoneticPr fontId="4" type="noConversion"/>
  </si>
  <si>
    <r>
      <t xml:space="preserve">    </t>
    </r>
    <r>
      <rPr>
        <sz val="10"/>
        <rFont val="新細明體"/>
        <family val="1"/>
        <charset val="136"/>
      </rPr>
      <t>存入保證金</t>
    </r>
    <phoneticPr fontId="4" type="noConversion"/>
  </si>
  <si>
    <r>
      <t xml:space="preserve"> </t>
    </r>
    <r>
      <rPr>
        <sz val="10"/>
        <rFont val="新細明體"/>
        <family val="1"/>
        <charset val="136"/>
      </rPr>
      <t>負債基金及餘絀總計</t>
    </r>
    <phoneticPr fontId="4" type="noConversion"/>
  </si>
  <si>
    <t>增減金額</t>
    <phoneticPr fontId="4" type="noConversion"/>
  </si>
  <si>
    <t>科 目</t>
    <phoneticPr fontId="4" type="noConversion"/>
  </si>
  <si>
    <t>科 目</t>
    <phoneticPr fontId="4" type="noConversion"/>
  </si>
  <si>
    <t>本年7月31日決算數</t>
    <phoneticPr fontId="4" type="noConversion"/>
  </si>
  <si>
    <t>上年7月31日決算數</t>
    <phoneticPr fontId="4" type="noConversion"/>
  </si>
  <si>
    <t>流動負債</t>
    <phoneticPr fontId="4" type="noConversion"/>
  </si>
  <si>
    <t>一 O 一學年度</t>
    <phoneticPr fontId="4" type="noConversion"/>
  </si>
  <si>
    <r>
      <t>項</t>
    </r>
    <r>
      <rPr>
        <sz val="11"/>
        <rFont val="Times New Roman"/>
        <family val="1"/>
      </rPr>
      <t xml:space="preserve">                 </t>
    </r>
    <r>
      <rPr>
        <sz val="11"/>
        <rFont val="新細明體"/>
        <family val="1"/>
        <charset val="136"/>
      </rPr>
      <t>目</t>
    </r>
    <phoneticPr fontId="4" type="noConversion"/>
  </si>
  <si>
    <t xml:space="preserve"> 一O二學年度</t>
    <phoneticPr fontId="4" type="noConversion"/>
  </si>
  <si>
    <t>占經常門現金收入%</t>
    <phoneticPr fontId="4" type="noConversion"/>
  </si>
  <si>
    <t>一O一學年度</t>
    <phoneticPr fontId="4" type="noConversion"/>
  </si>
  <si>
    <t>經常門現金收入</t>
    <phoneticPr fontId="5" type="noConversion"/>
  </si>
  <si>
    <t>學雜費收入</t>
    <phoneticPr fontId="5" type="noConversion"/>
  </si>
  <si>
    <t>推廣教育收入</t>
    <phoneticPr fontId="5" type="noConversion"/>
  </si>
  <si>
    <t>產學合作收入</t>
    <phoneticPr fontId="5" type="noConversion"/>
  </si>
  <si>
    <t>其他教學活動收入</t>
    <phoneticPr fontId="5" type="noConversion"/>
  </si>
  <si>
    <t>補助及捐贈收入</t>
    <phoneticPr fontId="5" type="noConversion"/>
  </si>
  <si>
    <t>財務收入</t>
    <phoneticPr fontId="5" type="noConversion"/>
  </si>
  <si>
    <t>其他收入</t>
    <phoneticPr fontId="5" type="noConversion"/>
  </si>
  <si>
    <t>減：不產生現金流入之收入</t>
    <phoneticPr fontId="5" type="noConversion"/>
  </si>
  <si>
    <t>應收預收項目調整增(減)數</t>
    <phoneticPr fontId="5" type="noConversion"/>
  </si>
  <si>
    <t>經常門現金收入合計</t>
    <phoneticPr fontId="5" type="noConversion"/>
  </si>
  <si>
    <t>經常門現金支出</t>
    <phoneticPr fontId="5" type="noConversion"/>
  </si>
  <si>
    <t>董事會支出</t>
    <phoneticPr fontId="5" type="noConversion"/>
  </si>
  <si>
    <t>行政管理支出</t>
    <phoneticPr fontId="5" type="noConversion"/>
  </si>
  <si>
    <t>教學研究及訓輔支出</t>
    <phoneticPr fontId="5" type="noConversion"/>
  </si>
  <si>
    <t>獎助學金支出</t>
    <phoneticPr fontId="5" type="noConversion"/>
  </si>
  <si>
    <t>推廣教育支出</t>
    <phoneticPr fontId="5" type="noConversion"/>
  </si>
  <si>
    <t>其他教學活動支出</t>
    <phoneticPr fontId="5" type="noConversion"/>
  </si>
  <si>
    <t>其他支出</t>
    <phoneticPr fontId="5" type="noConversion"/>
  </si>
  <si>
    <t>減：不產生現金流出之支出</t>
    <phoneticPr fontId="5" type="noConversion"/>
  </si>
  <si>
    <t>應付預付項目調整增(減)數</t>
    <phoneticPr fontId="5" type="noConversion"/>
  </si>
  <si>
    <t>經常門現金支出合計</t>
    <phoneticPr fontId="5" type="noConversion"/>
  </si>
  <si>
    <t>經常門現金餘絀</t>
    <phoneticPr fontId="5" type="noConversion"/>
  </si>
  <si>
    <t>購置動產、無形資產及其他資產現金支出</t>
    <phoneticPr fontId="5" type="noConversion"/>
  </si>
  <si>
    <t>機械儀器及設備</t>
    <phoneticPr fontId="5" type="noConversion"/>
  </si>
  <si>
    <t>圖書及博物</t>
    <phoneticPr fontId="5" type="noConversion"/>
  </si>
  <si>
    <t>其他設備</t>
    <phoneticPr fontId="5" type="noConversion"/>
  </si>
  <si>
    <t>電腦軟體</t>
    <phoneticPr fontId="5" type="noConversion"/>
  </si>
  <si>
    <t>購置動產、無形資產及其他資產現金支出合計</t>
    <phoneticPr fontId="5" type="noConversion"/>
  </si>
  <si>
    <t>扣減不動產支出前現金餘絀</t>
    <phoneticPr fontId="5" type="noConversion"/>
  </si>
  <si>
    <t>購置不動產現金支出</t>
    <phoneticPr fontId="5" type="noConversion"/>
  </si>
  <si>
    <t>　土地</t>
    <phoneticPr fontId="5" type="noConversion"/>
  </si>
  <si>
    <t xml:space="preserve">  土地改良物</t>
    <phoneticPr fontId="5" type="noConversion"/>
  </si>
  <si>
    <t xml:space="preserve">  房屋及建築物</t>
    <phoneticPr fontId="5" type="noConversion"/>
  </si>
  <si>
    <t>購置不動產現金支出合計</t>
    <phoneticPr fontId="5" type="noConversion"/>
  </si>
  <si>
    <t>本期現金餘絀</t>
    <phoneticPr fontId="5" type="noConversion"/>
  </si>
  <si>
    <t>財務支出</t>
    <phoneticPr fontId="4" type="noConversion"/>
  </si>
  <si>
    <t xml:space="preserve">    利息支出</t>
    <phoneticPr fontId="4" type="noConversion"/>
  </si>
  <si>
    <t>其他支出</t>
    <phoneticPr fontId="4" type="noConversion"/>
  </si>
  <si>
    <t xml:space="preserve">    試務費支出</t>
    <phoneticPr fontId="4" type="noConversion"/>
  </si>
  <si>
    <t xml:space="preserve">    雜項支出</t>
    <phoneticPr fontId="4" type="noConversion"/>
  </si>
  <si>
    <r>
      <t>合</t>
    </r>
    <r>
      <rPr>
        <sz val="11"/>
        <rFont val="Times New Roman"/>
        <family val="1"/>
      </rPr>
      <t xml:space="preserve">               </t>
    </r>
    <r>
      <rPr>
        <sz val="11"/>
        <rFont val="新細明體"/>
        <family val="1"/>
        <charset val="136"/>
      </rPr>
      <t>計</t>
    </r>
    <phoneticPr fontId="4" type="noConversion"/>
  </si>
  <si>
    <t>一 O 二學年度</t>
    <phoneticPr fontId="4" type="noConversion"/>
  </si>
  <si>
    <t>長期負債</t>
    <phoneticPr fontId="4" type="noConversion"/>
  </si>
  <si>
    <t xml:space="preserve">    舉借長短期銀行借款收現數</t>
    <phoneticPr fontId="4" type="noConversion"/>
  </si>
  <si>
    <t>產學合作支出</t>
    <phoneticPr fontId="5" type="noConversion"/>
  </si>
  <si>
    <t xml:space="preserve">    財產交易短絀</t>
    <phoneticPr fontId="4" type="noConversion"/>
  </si>
  <si>
    <t>本學年實際註冊學生數:上學期4,725人 ;               下學期4,406人</t>
    <phoneticPr fontId="4" type="noConversion"/>
  </si>
  <si>
    <t>固定資產及無形資產淨額合計</t>
    <phoneticPr fontId="4" type="noConversion"/>
  </si>
  <si>
    <t>本年度借入金額</t>
    <phoneticPr fontId="5" type="noConversion"/>
  </si>
  <si>
    <t>本年度償還金額</t>
    <phoneticPr fontId="5" type="noConversion"/>
  </si>
  <si>
    <t>保證情形及償還方式</t>
    <phoneticPr fontId="5" type="noConversion"/>
  </si>
  <si>
    <t>本學年度預算編列2.75億工程款，貸款1.4億，自有資金1.35億，實際支付工程款1.05億，以自有資金支應。</t>
    <phoneticPr fontId="4" type="noConversion"/>
  </si>
  <si>
    <t>開拓產學學分班，學生數成長１倍。</t>
    <phoneticPr fontId="4" type="noConversion"/>
  </si>
  <si>
    <t>科技部計畫及業界產學合作，計畫件數減少。</t>
    <phoneticPr fontId="4" type="noConversion"/>
  </si>
  <si>
    <t>認列回補100及101學年度調整薪資約4,900萬。</t>
    <phoneticPr fontId="4" type="noConversion"/>
  </si>
  <si>
    <t>26位優(離)退教師獎勵退職金1,477萬</t>
    <phoneticPr fontId="4" type="noConversion"/>
  </si>
  <si>
    <t>開拓產學學分班，學生數及開班數成長1倍。</t>
    <phoneticPr fontId="4" type="noConversion"/>
  </si>
  <si>
    <t>計畫案件數減少，支出相對減少。</t>
    <phoneticPr fontId="4" type="noConversion"/>
  </si>
  <si>
    <t>實習商店收入86萬，預算編列以收支淨額估列。</t>
    <phoneticPr fontId="4" type="noConversion"/>
  </si>
  <si>
    <t>備註:</t>
    <phoneticPr fontId="4" type="noConversion"/>
  </si>
  <si>
    <t>1.國際學舍及多功能活動中心原預算工程進度79%，實際進度約38%。</t>
    <phoneticPr fontId="4" type="noConversion"/>
  </si>
  <si>
    <t>依工程進度動支歷年定存，工程進度達成率38%。</t>
    <phoneticPr fontId="4" type="noConversion"/>
  </si>
  <si>
    <r>
      <t xml:space="preserve">    </t>
    </r>
    <r>
      <rPr>
        <sz val="10"/>
        <rFont val="細明體"/>
        <family val="3"/>
        <charset val="136"/>
      </rPr>
      <t>長期應付款項</t>
    </r>
    <phoneticPr fontId="4" type="noConversion"/>
  </si>
  <si>
    <t>認列回補100及101學年度調整薪資約300萬。</t>
    <phoneticPr fontId="4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</si>
</sst>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);\(#,##0\)"/>
    <numFmt numFmtId="178" formatCode="_-* #,##0.0000_-;\-* #,##0.0000_-;_-* &quot;-&quot;??_-;_-@_-"/>
    <numFmt numFmtId="179" formatCode="#,##0.00_);\(#,##0.00\)"/>
    <numFmt numFmtId="180" formatCode="0.00_);\(0.00\)"/>
    <numFmt numFmtId="182" formatCode="#,##0_);[Red]\(#,##0\)"/>
    <numFmt numFmtId="183" formatCode="&quot;$&quot;#,##0.00_);[Red]\(&quot;$&quot;#,##0.00\)"/>
    <numFmt numFmtId="184" formatCode="#,##0_ "/>
  </numFmts>
  <fonts count="2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name val="細明體"/>
      <family val="3"/>
      <charset val="136"/>
    </font>
    <font>
      <sz val="10"/>
      <name val="細明體"/>
      <family val="3"/>
      <charset val="136"/>
    </font>
    <font>
      <sz val="11"/>
      <name val="華康楷書體W5"/>
      <family val="3"/>
      <charset val="136"/>
    </font>
    <font>
      <sz val="11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0"/>
      <color indexed="8"/>
      <name val="細明體"/>
      <family val="3"/>
      <charset val="136"/>
    </font>
    <font>
      <sz val="11"/>
      <color indexed="8"/>
      <name val="新細明體"/>
      <family val="1"/>
      <charset val="136"/>
    </font>
    <font>
      <sz val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8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>
      <alignment vertical="center"/>
    </xf>
  </cellStyleXfs>
  <cellXfs count="248">
    <xf numFmtId="0" fontId="0" fillId="0" borderId="0" xfId="0"/>
    <xf numFmtId="0" fontId="9" fillId="0" borderId="2" xfId="0" applyFont="1" applyFill="1" applyBorder="1" applyAlignment="1">
      <alignment horizontal="center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/>
    <xf numFmtId="176" fontId="15" fillId="0" borderId="3" xfId="20" applyNumberFormat="1" applyFont="1" applyFill="1" applyBorder="1"/>
    <xf numFmtId="41" fontId="15" fillId="0" borderId="3" xfId="0" applyNumberFormat="1" applyFont="1" applyFill="1" applyBorder="1"/>
    <xf numFmtId="176" fontId="15" fillId="0" borderId="4" xfId="20" applyNumberFormat="1" applyFont="1" applyFill="1" applyBorder="1"/>
    <xf numFmtId="176" fontId="15" fillId="0" borderId="3" xfId="20" applyNumberFormat="1" applyFont="1" applyFill="1" applyBorder="1" applyAlignment="1"/>
    <xf numFmtId="41" fontId="15" fillId="0" borderId="3" xfId="0" applyNumberFormat="1" applyFont="1" applyFill="1" applyBorder="1" applyAlignment="1"/>
    <xf numFmtId="176" fontId="15" fillId="0" borderId="3" xfId="0" applyNumberFormat="1" applyFont="1" applyFill="1" applyBorder="1" applyAlignment="1"/>
    <xf numFmtId="0" fontId="9" fillId="0" borderId="0" xfId="0" applyFont="1" applyFill="1"/>
    <xf numFmtId="176" fontId="9" fillId="0" borderId="0" xfId="20" applyNumberFormat="1" applyFont="1" applyFill="1"/>
    <xf numFmtId="0" fontId="7" fillId="0" borderId="3" xfId="0" applyFont="1" applyFill="1" applyBorder="1" applyAlignment="1">
      <alignment shrinkToFit="1"/>
    </xf>
    <xf numFmtId="0" fontId="6" fillId="0" borderId="3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15" fillId="0" borderId="2" xfId="0" applyFont="1" applyFill="1" applyBorder="1" applyAlignment="1">
      <alignment horizontal="center"/>
    </xf>
    <xf numFmtId="176" fontId="15" fillId="0" borderId="3" xfId="2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shrinkToFit="1"/>
    </xf>
    <xf numFmtId="179" fontId="15" fillId="0" borderId="3" xfId="0" applyNumberFormat="1" applyFont="1" applyFill="1" applyBorder="1"/>
    <xf numFmtId="0" fontId="15" fillId="0" borderId="3" xfId="0" applyFont="1" applyFill="1" applyBorder="1" applyAlignment="1">
      <alignment shrinkToFit="1"/>
    </xf>
    <xf numFmtId="0" fontId="15" fillId="0" borderId="3" xfId="0" applyFont="1" applyFill="1" applyBorder="1" applyAlignment="1"/>
    <xf numFmtId="0" fontId="16" fillId="0" borderId="3" xfId="0" applyFont="1" applyFill="1" applyBorder="1"/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shrinkToFit="1"/>
    </xf>
    <xf numFmtId="0" fontId="17" fillId="0" borderId="3" xfId="0" applyFont="1" applyFill="1" applyBorder="1" applyAlignment="1">
      <alignment shrinkToFit="1"/>
    </xf>
    <xf numFmtId="0" fontId="15" fillId="0" borderId="4" xfId="0" applyFont="1" applyFill="1" applyBorder="1" applyAlignment="1">
      <alignment shrinkToFit="1"/>
    </xf>
    <xf numFmtId="0" fontId="15" fillId="0" borderId="4" xfId="0" applyFont="1" applyFill="1" applyBorder="1" applyAlignment="1"/>
    <xf numFmtId="0" fontId="15" fillId="0" borderId="9" xfId="0" applyFont="1" applyFill="1" applyBorder="1"/>
    <xf numFmtId="0" fontId="15" fillId="0" borderId="5" xfId="0" applyFont="1" applyFill="1" applyBorder="1"/>
    <xf numFmtId="0" fontId="15" fillId="0" borderId="0" xfId="0" applyFont="1" applyFill="1" applyBorder="1"/>
    <xf numFmtId="0" fontId="15" fillId="0" borderId="10" xfId="0" applyFont="1" applyFill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0" xfId="0" applyFont="1" applyFill="1" applyBorder="1" applyAlignment="1">
      <alignment shrinkToFit="1"/>
    </xf>
    <xf numFmtId="176" fontId="15" fillId="0" borderId="0" xfId="20" applyNumberFormat="1" applyFont="1" applyFill="1" applyBorder="1" applyAlignment="1"/>
    <xf numFmtId="0" fontId="15" fillId="0" borderId="0" xfId="0" applyFont="1" applyFill="1" applyAlignment="1">
      <alignment shrinkToFit="1"/>
    </xf>
    <xf numFmtId="0" fontId="15" fillId="0" borderId="0" xfId="0" applyFont="1" applyFill="1"/>
    <xf numFmtId="176" fontId="15" fillId="0" borderId="0" xfId="20" applyNumberFormat="1" applyFont="1" applyFill="1"/>
    <xf numFmtId="0" fontId="9" fillId="0" borderId="3" xfId="0" applyFont="1" applyFill="1" applyBorder="1" applyAlignment="1">
      <alignment horizontal="center" vertical="center"/>
    </xf>
    <xf numFmtId="176" fontId="9" fillId="0" borderId="3" xfId="2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83" fontId="9" fillId="0" borderId="1" xfId="0" applyNumberFormat="1" applyFont="1" applyFill="1" applyBorder="1"/>
    <xf numFmtId="182" fontId="13" fillId="0" borderId="1" xfId="20" applyNumberFormat="1" applyFont="1" applyFill="1" applyBorder="1"/>
    <xf numFmtId="177" fontId="13" fillId="0" borderId="1" xfId="0" applyNumberFormat="1" applyFont="1" applyFill="1" applyBorder="1"/>
    <xf numFmtId="182" fontId="13" fillId="0" borderId="1" xfId="0" applyNumberFormat="1" applyFont="1" applyFill="1" applyBorder="1"/>
    <xf numFmtId="0" fontId="9" fillId="0" borderId="11" xfId="0" applyFont="1" applyFill="1" applyBorder="1"/>
    <xf numFmtId="0" fontId="10" fillId="0" borderId="2" xfId="0" applyFont="1" applyFill="1" applyBorder="1"/>
    <xf numFmtId="182" fontId="3" fillId="0" borderId="2" xfId="20" applyNumberFormat="1" applyFont="1" applyFill="1" applyBorder="1"/>
    <xf numFmtId="182" fontId="3" fillId="0" borderId="0" xfId="20" applyNumberFormat="1" applyFont="1" applyFill="1"/>
    <xf numFmtId="0" fontId="13" fillId="0" borderId="4" xfId="0" applyFont="1" applyFill="1" applyBorder="1" applyAlignment="1">
      <alignment shrinkToFit="1"/>
    </xf>
    <xf numFmtId="0" fontId="13" fillId="0" borderId="1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shrinkToFit="1"/>
    </xf>
    <xf numFmtId="182" fontId="13" fillId="0" borderId="11" xfId="0" applyNumberFormat="1" applyFont="1" applyFill="1" applyBorder="1"/>
    <xf numFmtId="0" fontId="13" fillId="0" borderId="1" xfId="0" applyFont="1" applyFill="1" applyBorder="1" applyAlignment="1">
      <alignment shrinkToFit="1"/>
    </xf>
    <xf numFmtId="0" fontId="13" fillId="0" borderId="2" xfId="0" applyFont="1" applyFill="1" applyBorder="1" applyAlignment="1">
      <alignment shrinkToFit="1"/>
    </xf>
    <xf numFmtId="182" fontId="13" fillId="0" borderId="15" xfId="0" applyNumberFormat="1" applyFont="1" applyFill="1" applyBorder="1"/>
    <xf numFmtId="0" fontId="9" fillId="0" borderId="0" xfId="0" applyFont="1" applyFill="1" applyAlignment="1">
      <alignment shrinkToFit="1"/>
    </xf>
    <xf numFmtId="0" fontId="6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wrapText="1" shrinkToFit="1"/>
    </xf>
    <xf numFmtId="0" fontId="7" fillId="0" borderId="2" xfId="0" applyFont="1" applyFill="1" applyBorder="1" applyAlignment="1">
      <alignment horizontal="center" shrinkToFit="1"/>
    </xf>
    <xf numFmtId="176" fontId="7" fillId="0" borderId="4" xfId="20" applyNumberFormat="1" applyFont="1" applyFill="1" applyBorder="1" applyAlignment="1">
      <alignment shrinkToFit="1"/>
    </xf>
    <xf numFmtId="0" fontId="7" fillId="0" borderId="4" xfId="0" applyFont="1" applyFill="1" applyBorder="1" applyAlignment="1">
      <alignment shrinkToFit="1"/>
    </xf>
    <xf numFmtId="179" fontId="7" fillId="0" borderId="4" xfId="20" applyNumberFormat="1" applyFont="1" applyFill="1" applyBorder="1" applyAlignment="1">
      <alignment shrinkToFit="1"/>
    </xf>
    <xf numFmtId="176" fontId="7" fillId="0" borderId="1" xfId="20" applyNumberFormat="1" applyFont="1" applyFill="1" applyBorder="1" applyAlignment="1">
      <alignment shrinkToFit="1"/>
    </xf>
    <xf numFmtId="0" fontId="6" fillId="0" borderId="1" xfId="0" applyFont="1" applyFill="1" applyBorder="1" applyAlignment="1">
      <alignment shrinkToFit="1"/>
    </xf>
    <xf numFmtId="179" fontId="7" fillId="0" borderId="1" xfId="20" applyNumberFormat="1" applyFont="1" applyFill="1" applyBorder="1" applyAlignment="1">
      <alignment shrinkToFit="1"/>
    </xf>
    <xf numFmtId="0" fontId="7" fillId="0" borderId="1" xfId="0" applyFont="1" applyFill="1" applyBorder="1" applyAlignment="1">
      <alignment shrinkToFit="1"/>
    </xf>
    <xf numFmtId="0" fontId="12" fillId="0" borderId="1" xfId="0" applyFont="1" applyFill="1" applyBorder="1" applyAlignment="1">
      <alignment shrinkToFit="1"/>
    </xf>
    <xf numFmtId="176" fontId="7" fillId="0" borderId="2" xfId="20" applyNumberFormat="1" applyFont="1" applyFill="1" applyBorder="1" applyAlignment="1">
      <alignment shrinkToFit="1"/>
    </xf>
    <xf numFmtId="0" fontId="7" fillId="0" borderId="2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176" fontId="7" fillId="0" borderId="0" xfId="20" applyNumberFormat="1" applyFont="1" applyFill="1" applyAlignment="1">
      <alignment shrinkToFit="1"/>
    </xf>
    <xf numFmtId="43" fontId="7" fillId="0" borderId="0" xfId="20" applyFont="1" applyFill="1" applyAlignment="1">
      <alignment shrinkToFit="1"/>
    </xf>
    <xf numFmtId="0" fontId="7" fillId="0" borderId="0" xfId="0" applyFont="1" applyFill="1" applyBorder="1" applyAlignment="1">
      <alignment shrinkToFit="1"/>
    </xf>
    <xf numFmtId="179" fontId="9" fillId="0" borderId="1" xfId="0" applyNumberFormat="1" applyFont="1" applyFill="1" applyBorder="1" applyAlignment="1"/>
    <xf numFmtId="180" fontId="6" fillId="0" borderId="2" xfId="0" applyNumberFormat="1" applyFont="1" applyFill="1" applyBorder="1" applyAlignment="1">
      <alignment horizontal="center" shrinkToFit="1"/>
    </xf>
    <xf numFmtId="180" fontId="7" fillId="0" borderId="3" xfId="20" applyNumberFormat="1" applyFont="1" applyFill="1" applyBorder="1" applyAlignment="1">
      <alignment shrinkToFit="1"/>
    </xf>
    <xf numFmtId="0" fontId="12" fillId="0" borderId="3" xfId="0" applyFont="1" applyFill="1" applyBorder="1" applyAlignment="1">
      <alignment wrapText="1" shrinkToFit="1"/>
    </xf>
    <xf numFmtId="184" fontId="7" fillId="0" borderId="2" xfId="0" applyNumberFormat="1" applyFont="1" applyFill="1" applyBorder="1" applyAlignment="1">
      <alignment horizontal="center" shrinkToFit="1"/>
    </xf>
    <xf numFmtId="184" fontId="7" fillId="0" borderId="3" xfId="20" applyNumberFormat="1" applyFont="1" applyFill="1" applyBorder="1" applyAlignment="1">
      <alignment shrinkToFit="1"/>
    </xf>
    <xf numFmtId="184" fontId="0" fillId="0" borderId="0" xfId="20" applyNumberFormat="1" applyFont="1" applyFill="1" applyBorder="1" applyAlignment="1">
      <alignment shrinkToFit="1"/>
    </xf>
    <xf numFmtId="184" fontId="0" fillId="0" borderId="0" xfId="20" applyNumberFormat="1" applyFont="1" applyFill="1" applyAlignment="1">
      <alignment shrinkToFit="1"/>
    </xf>
    <xf numFmtId="184" fontId="0" fillId="0" borderId="0" xfId="0" applyNumberFormat="1" applyFont="1" applyFill="1" applyAlignment="1">
      <alignment shrinkToFit="1"/>
    </xf>
    <xf numFmtId="184" fontId="7" fillId="0" borderId="1" xfId="20" applyNumberFormat="1" applyFont="1" applyFill="1" applyBorder="1" applyAlignment="1">
      <alignment shrinkToFit="1"/>
    </xf>
    <xf numFmtId="179" fontId="6" fillId="0" borderId="2" xfId="0" applyNumberFormat="1" applyFont="1" applyFill="1" applyBorder="1" applyAlignment="1">
      <alignment horizontal="center" shrinkToFit="1"/>
    </xf>
    <xf numFmtId="179" fontId="7" fillId="0" borderId="3" xfId="20" applyNumberFormat="1" applyFont="1" applyFill="1" applyBorder="1" applyAlignment="1">
      <alignment shrinkToFit="1"/>
    </xf>
    <xf numFmtId="179" fontId="7" fillId="0" borderId="3" xfId="0" applyNumberFormat="1" applyFont="1" applyFill="1" applyBorder="1" applyAlignment="1">
      <alignment shrinkToFit="1"/>
    </xf>
    <xf numFmtId="179" fontId="6" fillId="0" borderId="3" xfId="0" applyNumberFormat="1" applyFont="1" applyFill="1" applyBorder="1" applyAlignment="1">
      <alignment shrinkToFit="1"/>
    </xf>
    <xf numFmtId="179" fontId="12" fillId="0" borderId="3" xfId="0" applyNumberFormat="1" applyFont="1" applyFill="1" applyBorder="1" applyAlignment="1">
      <alignment shrinkToFit="1"/>
    </xf>
    <xf numFmtId="179" fontId="0" fillId="0" borderId="0" xfId="20" applyNumberFormat="1" applyFont="1" applyFill="1" applyAlignment="1">
      <alignment shrinkToFit="1"/>
    </xf>
    <xf numFmtId="179" fontId="0" fillId="0" borderId="0" xfId="0" applyNumberFormat="1" applyFont="1" applyFill="1" applyAlignment="1">
      <alignment shrinkToFit="1"/>
    </xf>
    <xf numFmtId="179" fontId="9" fillId="0" borderId="4" xfId="0" applyNumberFormat="1" applyFont="1" applyFill="1" applyBorder="1"/>
    <xf numFmtId="179" fontId="9" fillId="0" borderId="1" xfId="0" applyNumberFormat="1" applyFont="1" applyFill="1" applyBorder="1"/>
    <xf numFmtId="179" fontId="9" fillId="0" borderId="2" xfId="0" applyNumberFormat="1" applyFont="1" applyFill="1" applyBorder="1"/>
    <xf numFmtId="179" fontId="9" fillId="0" borderId="0" xfId="0" applyNumberFormat="1" applyFont="1" applyFill="1"/>
    <xf numFmtId="184" fontId="7" fillId="0" borderId="1" xfId="20" applyNumberFormat="1" applyFont="1" applyFill="1" applyBorder="1"/>
    <xf numFmtId="184" fontId="0" fillId="0" borderId="0" xfId="0" applyNumberFormat="1" applyFill="1" applyAlignment="1">
      <alignment shrinkToFit="1"/>
    </xf>
    <xf numFmtId="184" fontId="9" fillId="0" borderId="4" xfId="20" applyNumberFormat="1" applyFont="1" applyFill="1" applyBorder="1" applyAlignment="1">
      <alignment vertical="center"/>
    </xf>
    <xf numFmtId="184" fontId="9" fillId="0" borderId="1" xfId="20" applyNumberFormat="1" applyFont="1" applyFill="1" applyBorder="1" applyAlignment="1">
      <alignment vertical="center"/>
    </xf>
    <xf numFmtId="184" fontId="9" fillId="0" borderId="2" xfId="20" applyNumberFormat="1" applyFont="1" applyFill="1" applyBorder="1" applyAlignment="1">
      <alignment vertical="center"/>
    </xf>
    <xf numFmtId="184" fontId="9" fillId="0" borderId="0" xfId="0" applyNumberFormat="1" applyFont="1" applyFill="1"/>
    <xf numFmtId="184" fontId="9" fillId="0" borderId="0" xfId="20" applyNumberFormat="1" applyFont="1" applyFill="1"/>
    <xf numFmtId="0" fontId="9" fillId="0" borderId="0" xfId="0" applyFont="1" applyAlignment="1">
      <alignment wrapText="1" shrinkToFit="1"/>
    </xf>
    <xf numFmtId="184" fontId="9" fillId="0" borderId="3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80" fontId="0" fillId="0" borderId="3" xfId="0" applyNumberFormat="1" applyFont="1" applyFill="1" applyBorder="1" applyAlignment="1">
      <alignment shrinkToFit="1"/>
    </xf>
    <xf numFmtId="180" fontId="0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43" fontId="7" fillId="0" borderId="0" xfId="0" applyNumberFormat="1" applyFont="1" applyFill="1" applyAlignment="1">
      <alignment shrinkToFit="1"/>
    </xf>
    <xf numFmtId="0" fontId="10" fillId="0" borderId="3" xfId="0" applyFont="1" applyFill="1" applyBorder="1" applyAlignment="1">
      <alignment horizontal="center" vertical="center"/>
    </xf>
    <xf numFmtId="184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/>
    <xf numFmtId="0" fontId="9" fillId="0" borderId="3" xfId="0" applyFont="1" applyFill="1" applyBorder="1"/>
    <xf numFmtId="179" fontId="9" fillId="0" borderId="4" xfId="20" applyNumberFormat="1" applyFont="1" applyFill="1" applyBorder="1" applyAlignment="1">
      <alignment vertical="center"/>
    </xf>
    <xf numFmtId="179" fontId="9" fillId="0" borderId="1" xfId="2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9" fillId="0" borderId="2" xfId="2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 wrapText="1"/>
    </xf>
    <xf numFmtId="43" fontId="9" fillId="0" borderId="0" xfId="20" applyNumberFormat="1" applyFont="1" applyFill="1"/>
    <xf numFmtId="178" fontId="9" fillId="0" borderId="0" xfId="20" applyNumberFormat="1" applyFont="1" applyFill="1"/>
    <xf numFmtId="9" fontId="10" fillId="0" borderId="3" xfId="23" applyFont="1" applyFill="1" applyBorder="1" applyAlignment="1">
      <alignment horizontal="center"/>
    </xf>
    <xf numFmtId="0" fontId="9" fillId="0" borderId="4" xfId="0" applyFont="1" applyFill="1" applyBorder="1" applyAlignment="1">
      <alignment shrinkToFit="1"/>
    </xf>
    <xf numFmtId="184" fontId="7" fillId="0" borderId="4" xfId="20" applyNumberFormat="1" applyFont="1" applyFill="1" applyBorder="1"/>
    <xf numFmtId="184" fontId="7" fillId="0" borderId="14" xfId="20" applyNumberFormat="1" applyFont="1" applyFill="1" applyBorder="1"/>
    <xf numFmtId="180" fontId="7" fillId="0" borderId="1" xfId="0" applyNumberFormat="1" applyFont="1" applyFill="1" applyBorder="1"/>
    <xf numFmtId="0" fontId="7" fillId="0" borderId="5" xfId="0" applyFont="1" applyFill="1" applyBorder="1"/>
    <xf numFmtId="0" fontId="10" fillId="0" borderId="1" xfId="0" applyFont="1" applyFill="1" applyBorder="1" applyAlignment="1">
      <alignment shrinkToFit="1"/>
    </xf>
    <xf numFmtId="0" fontId="7" fillId="0" borderId="1" xfId="0" applyFont="1" applyFill="1" applyBorder="1"/>
    <xf numFmtId="0" fontId="11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horizontal="left" vertical="top" wrapText="1"/>
    </xf>
    <xf numFmtId="184" fontId="7" fillId="0" borderId="2" xfId="20" applyNumberFormat="1" applyFont="1" applyFill="1" applyBorder="1"/>
    <xf numFmtId="180" fontId="7" fillId="0" borderId="2" xfId="0" applyNumberFormat="1" applyFont="1" applyFill="1" applyBorder="1"/>
    <xf numFmtId="0" fontId="7" fillId="0" borderId="0" xfId="0" applyFont="1" applyFill="1"/>
    <xf numFmtId="41" fontId="15" fillId="0" borderId="4" xfId="0" applyNumberFormat="1" applyFont="1" applyFill="1" applyBorder="1"/>
    <xf numFmtId="0" fontId="15" fillId="0" borderId="8" xfId="0" applyFont="1" applyFill="1" applyBorder="1" applyAlignment="1"/>
    <xf numFmtId="179" fontId="7" fillId="0" borderId="2" xfId="20" applyNumberFormat="1" applyFont="1" applyFill="1" applyBorder="1" applyAlignment="1">
      <alignment shrinkToFit="1"/>
    </xf>
    <xf numFmtId="0" fontId="9" fillId="0" borderId="1" xfId="0" applyFont="1" applyBorder="1" applyAlignment="1">
      <alignment wrapText="1" shrinkToFit="1"/>
    </xf>
    <xf numFmtId="182" fontId="9" fillId="0" borderId="0" xfId="0" applyNumberFormat="1" applyFont="1" applyAlignment="1">
      <alignment wrapText="1" shrinkToFi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wrapText="1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80" fontId="7" fillId="0" borderId="3" xfId="0" applyNumberFormat="1" applyFont="1" applyFill="1" applyBorder="1" applyAlignment="1">
      <alignment horizontal="center" vertical="center" shrinkToFit="1"/>
    </xf>
    <xf numFmtId="179" fontId="7" fillId="0" borderId="4" xfId="0" applyNumberFormat="1" applyFont="1" applyFill="1" applyBorder="1" applyAlignment="1">
      <alignment horizontal="center"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84" fontId="7" fillId="0" borderId="14" xfId="0" applyNumberFormat="1" applyFont="1" applyFill="1" applyBorder="1" applyAlignment="1">
      <alignment horizontal="center" wrapText="1"/>
    </xf>
    <xf numFmtId="184" fontId="7" fillId="0" borderId="15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9" fontId="19" fillId="0" borderId="4" xfId="0" applyNumberFormat="1" applyFont="1" applyFill="1" applyBorder="1" applyAlignment="1">
      <alignment horizontal="center" wrapText="1"/>
    </xf>
    <xf numFmtId="179" fontId="19" fillId="0" borderId="2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5" fillId="0" borderId="15" xfId="0" applyFont="1" applyFill="1" applyBorder="1" applyAlignment="1"/>
    <xf numFmtId="0" fontId="15" fillId="0" borderId="12" xfId="0" applyFont="1" applyFill="1" applyBorder="1" applyAlignment="1"/>
    <xf numFmtId="0" fontId="15" fillId="0" borderId="4" xfId="0" applyFont="1" applyFill="1" applyBorder="1" applyAlignment="1">
      <alignment horizontal="center" shrinkToFit="1"/>
    </xf>
    <xf numFmtId="0" fontId="15" fillId="0" borderId="2" xfId="0" applyFont="1" applyFill="1" applyBorder="1" applyAlignment="1">
      <alignment horizontal="center" shrinkToFi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shrinkToFit="1"/>
    </xf>
    <xf numFmtId="0" fontId="15" fillId="0" borderId="9" xfId="0" applyFont="1" applyFill="1" applyBorder="1" applyAlignment="1">
      <alignment shrinkToFit="1"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176" fontId="9" fillId="0" borderId="1" xfId="20" applyNumberFormat="1" applyFont="1" applyBorder="1" applyAlignment="1">
      <alignment horizontal="center" vertical="center" wrapText="1" shrinkToFit="1"/>
    </xf>
    <xf numFmtId="176" fontId="9" fillId="0" borderId="4" xfId="2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84" fontId="9" fillId="0" borderId="4" xfId="20" applyNumberFormat="1" applyFont="1" applyBorder="1" applyAlignment="1">
      <alignment horizontal="center" vertical="center" wrapText="1" shrinkToFit="1"/>
    </xf>
    <xf numFmtId="184" fontId="9" fillId="0" borderId="1" xfId="20" applyNumberFormat="1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top" wrapText="1" shrinkToFit="1"/>
    </xf>
    <xf numFmtId="0" fontId="9" fillId="0" borderId="1" xfId="0" applyFont="1" applyBorder="1" applyAlignment="1">
      <alignment horizontal="center" vertical="top" wrapText="1" shrinkToFit="1"/>
    </xf>
    <xf numFmtId="0" fontId="9" fillId="0" borderId="2" xfId="0" applyFont="1" applyBorder="1" applyAlignment="1">
      <alignment horizontal="center" vertical="top" wrapText="1" shrinkToFit="1"/>
    </xf>
    <xf numFmtId="176" fontId="9" fillId="0" borderId="1" xfId="20" applyNumberFormat="1" applyFont="1" applyBorder="1" applyAlignment="1">
      <alignment vertical="center" wrapText="1" shrinkToFit="1"/>
    </xf>
    <xf numFmtId="0" fontId="9" fillId="0" borderId="4" xfId="0" applyFont="1" applyBorder="1" applyAlignment="1">
      <alignment horizontal="center" vertical="center" textRotation="255" wrapText="1" shrinkToFit="1"/>
    </xf>
    <xf numFmtId="0" fontId="9" fillId="0" borderId="2" xfId="0" applyFont="1" applyBorder="1" applyAlignment="1">
      <alignment horizontal="center" vertical="center" textRotation="255" wrapText="1" shrinkToFit="1"/>
    </xf>
    <xf numFmtId="10" fontId="9" fillId="0" borderId="4" xfId="0" applyNumberFormat="1" applyFont="1" applyBorder="1" applyAlignment="1">
      <alignment horizontal="center" vertical="center" wrapText="1" shrinkToFit="1"/>
    </xf>
    <xf numFmtId="10" fontId="9" fillId="0" borderId="1" xfId="0" applyNumberFormat="1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distributed" wrapText="1" shrinkToFit="1"/>
    </xf>
    <xf numFmtId="0" fontId="9" fillId="0" borderId="1" xfId="0" applyFont="1" applyBorder="1" applyAlignment="1">
      <alignment horizontal="center" vertical="distributed" wrapText="1" shrinkToFit="1"/>
    </xf>
    <xf numFmtId="0" fontId="9" fillId="0" borderId="2" xfId="0" applyFont="1" applyBorder="1" applyAlignment="1">
      <alignment horizontal="center" vertical="distributed" wrapText="1" shrinkToFit="1"/>
    </xf>
    <xf numFmtId="176" fontId="9" fillId="0" borderId="1" xfId="0" applyNumberFormat="1" applyFont="1" applyBorder="1" applyAlignment="1">
      <alignment wrapText="1" shrinkToFit="1"/>
    </xf>
    <xf numFmtId="0" fontId="9" fillId="0" borderId="2" xfId="0" applyFont="1" applyBorder="1" applyAlignment="1">
      <alignment wrapText="1" shrinkToFit="1"/>
    </xf>
    <xf numFmtId="176" fontId="9" fillId="0" borderId="1" xfId="0" applyNumberFormat="1" applyFont="1" applyBorder="1" applyAlignment="1">
      <alignment horizontal="center" vertical="center" wrapText="1" shrinkToFit="1"/>
    </xf>
    <xf numFmtId="176" fontId="9" fillId="0" borderId="1" xfId="0" applyNumberFormat="1" applyFont="1" applyBorder="1" applyAlignment="1">
      <alignment vertical="center" wrapText="1" shrinkToFit="1"/>
    </xf>
    <xf numFmtId="0" fontId="9" fillId="0" borderId="1" xfId="0" applyFont="1" applyBorder="1" applyAlignment="1">
      <alignment wrapText="1" shrinkToFit="1"/>
    </xf>
    <xf numFmtId="182" fontId="9" fillId="0" borderId="1" xfId="0" applyNumberFormat="1" applyFont="1" applyBorder="1" applyAlignment="1">
      <alignment wrapText="1" shrinkToFit="1"/>
    </xf>
    <xf numFmtId="182" fontId="9" fillId="0" borderId="2" xfId="0" applyNumberFormat="1" applyFont="1" applyBorder="1" applyAlignment="1">
      <alignment wrapText="1" shrinkToFit="1"/>
    </xf>
    <xf numFmtId="182" fontId="9" fillId="0" borderId="1" xfId="20" applyNumberFormat="1" applyFont="1" applyBorder="1" applyAlignment="1">
      <alignment wrapText="1" shrinkToFit="1"/>
    </xf>
    <xf numFmtId="0" fontId="9" fillId="0" borderId="1" xfId="0" applyFont="1" applyBorder="1" applyAlignment="1">
      <alignment horizontal="center" wrapText="1" shrinkToFit="1"/>
    </xf>
    <xf numFmtId="0" fontId="10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84" fontId="10" fillId="0" borderId="4" xfId="0" applyNumberFormat="1" applyFont="1" applyFill="1" applyBorder="1" applyAlignment="1">
      <alignment horizontal="center" vertical="center"/>
    </xf>
    <xf numFmtId="184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2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top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184" fontId="9" fillId="0" borderId="3" xfId="0" applyNumberFormat="1" applyFont="1" applyFill="1" applyBorder="1" applyAlignment="1">
      <alignment horizontal="center" vertical="center"/>
    </xf>
  </cellXfs>
  <cellStyles count="25">
    <cellStyle name="一般" xfId="0" builtinId="0"/>
    <cellStyle name="一般 10" xfId="1"/>
    <cellStyle name="一般 11" xfId="2"/>
    <cellStyle name="一般 12" xfId="3"/>
    <cellStyle name="一般 13" xfId="4"/>
    <cellStyle name="一般 14" xfId="24"/>
    <cellStyle name="一般 18" xfId="5"/>
    <cellStyle name="一般 19" xfId="6"/>
    <cellStyle name="一般 2" xfId="7"/>
    <cellStyle name="一般 20" xfId="8"/>
    <cellStyle name="一般 21" xfId="9"/>
    <cellStyle name="一般 22" xfId="10"/>
    <cellStyle name="一般 23" xfId="11"/>
    <cellStyle name="一般 29" xfId="12"/>
    <cellStyle name="一般 3" xfId="13"/>
    <cellStyle name="一般 4" xfId="14"/>
    <cellStyle name="一般 5" xfId="15"/>
    <cellStyle name="一般 6" xfId="16"/>
    <cellStyle name="一般 7" xfId="17"/>
    <cellStyle name="一般 8" xfId="18"/>
    <cellStyle name="一般 9" xfId="19"/>
    <cellStyle name="千分位" xfId="20" builtinId="3"/>
    <cellStyle name="千分位 2" xfId="21"/>
    <cellStyle name="千分位 3" xfId="22"/>
    <cellStyle name="百分比" xfId="2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33D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11BB1"/>
  </sheetPr>
  <dimension ref="A1:J48"/>
  <sheetViews>
    <sheetView tabSelected="1" view="pageLayout" zoomScaleNormal="100" workbookViewId="0">
      <selection activeCell="B3" sqref="B3"/>
    </sheetView>
  </sheetViews>
  <sheetFormatPr defaultColWidth="0.25" defaultRowHeight="16.5"/>
  <cols>
    <col min="1" max="1" width="13.625" style="14" customWidth="1"/>
    <col min="2" max="4" width="11.375" style="99" customWidth="1"/>
    <col min="5" max="5" width="6" style="93" customWidth="1"/>
    <col min="6" max="6" width="13.375" style="93" customWidth="1"/>
    <col min="7" max="9" width="11.375" style="85" customWidth="1"/>
    <col min="10" max="10" width="6" style="111" customWidth="1"/>
    <col min="11" max="11" width="3.25" style="14" customWidth="1"/>
    <col min="12" max="16384" width="0.25" style="14"/>
  </cols>
  <sheetData>
    <row r="1" spans="1:10" ht="24" customHeight="1">
      <c r="A1" s="161" t="s">
        <v>179</v>
      </c>
      <c r="B1" s="164" t="s">
        <v>181</v>
      </c>
      <c r="C1" s="164" t="s">
        <v>182</v>
      </c>
      <c r="D1" s="162" t="s">
        <v>148</v>
      </c>
      <c r="E1" s="163"/>
      <c r="F1" s="159" t="s">
        <v>180</v>
      </c>
      <c r="G1" s="164" t="s">
        <v>181</v>
      </c>
      <c r="H1" s="164" t="s">
        <v>182</v>
      </c>
      <c r="I1" s="158" t="s">
        <v>164</v>
      </c>
      <c r="J1" s="158"/>
    </row>
    <row r="2" spans="1:10" ht="24" customHeight="1">
      <c r="A2" s="161"/>
      <c r="B2" s="165"/>
      <c r="C2" s="165"/>
      <c r="D2" s="81" t="s">
        <v>149</v>
      </c>
      <c r="E2" s="87" t="s">
        <v>165</v>
      </c>
      <c r="F2" s="160"/>
      <c r="G2" s="165"/>
      <c r="H2" s="165"/>
      <c r="I2" s="81" t="s">
        <v>178</v>
      </c>
      <c r="J2" s="78" t="s">
        <v>165</v>
      </c>
    </row>
    <row r="3" spans="1:10" ht="25.5" customHeight="1">
      <c r="A3" s="12" t="s">
        <v>30</v>
      </c>
      <c r="B3" s="82">
        <f>SUM(B4:B7)</f>
        <v>217253437</v>
      </c>
      <c r="C3" s="82">
        <f>SUM(C4:C7)</f>
        <v>334832833</v>
      </c>
      <c r="D3" s="82">
        <f>SUM(B3-C3)</f>
        <v>-117579396</v>
      </c>
      <c r="E3" s="88">
        <f>(D3/C3*100)</f>
        <v>-35.115850183067323</v>
      </c>
      <c r="F3" s="89" t="s">
        <v>183</v>
      </c>
      <c r="G3" s="82">
        <f>SUM(G4:G6)</f>
        <v>111842191</v>
      </c>
      <c r="H3" s="82">
        <f>SUM(H4:H6)</f>
        <v>72498963</v>
      </c>
      <c r="I3" s="82">
        <f t="shared" ref="I3:I11" si="0">SUM(G3-H3)</f>
        <v>39343228</v>
      </c>
      <c r="J3" s="79">
        <f>(I3/H3*100)</f>
        <v>54.26729758879447</v>
      </c>
    </row>
    <row r="4" spans="1:10" ht="25.5" customHeight="1">
      <c r="A4" s="13" t="s">
        <v>107</v>
      </c>
      <c r="B4" s="82">
        <v>215475</v>
      </c>
      <c r="C4" s="82">
        <v>98148</v>
      </c>
      <c r="D4" s="82">
        <f t="shared" ref="D4:D23" si="1">SUM(B4-C4)</f>
        <v>117327</v>
      </c>
      <c r="E4" s="88">
        <f t="shared" ref="E4:E24" si="2">(D4/C4*100)</f>
        <v>119.54089742022251</v>
      </c>
      <c r="F4" s="90" t="s">
        <v>173</v>
      </c>
      <c r="G4" s="82">
        <v>49013460</v>
      </c>
      <c r="H4" s="82">
        <v>20351860</v>
      </c>
      <c r="I4" s="82">
        <f t="shared" si="0"/>
        <v>28661600</v>
      </c>
      <c r="J4" s="79">
        <f t="shared" ref="J4:J20" si="3">(I4/H4*100)</f>
        <v>140.83037127810431</v>
      </c>
    </row>
    <row r="5" spans="1:10" ht="25.5" customHeight="1">
      <c r="A5" s="13" t="s">
        <v>31</v>
      </c>
      <c r="B5" s="82">
        <v>211991971</v>
      </c>
      <c r="C5" s="82">
        <v>324217045</v>
      </c>
      <c r="D5" s="82">
        <f t="shared" si="1"/>
        <v>-112225074</v>
      </c>
      <c r="E5" s="88">
        <f t="shared" si="2"/>
        <v>-34.61418075659779</v>
      </c>
      <c r="F5" s="90" t="s">
        <v>174</v>
      </c>
      <c r="G5" s="82">
        <v>59163651</v>
      </c>
      <c r="H5" s="82">
        <v>48736070</v>
      </c>
      <c r="I5" s="82">
        <f t="shared" si="0"/>
        <v>10427581</v>
      </c>
      <c r="J5" s="79">
        <f t="shared" si="3"/>
        <v>21.396023520156632</v>
      </c>
    </row>
    <row r="6" spans="1:10" ht="25.5" customHeight="1">
      <c r="A6" s="13" t="s">
        <v>32</v>
      </c>
      <c r="B6" s="82">
        <v>1664260</v>
      </c>
      <c r="C6" s="82">
        <v>5293353</v>
      </c>
      <c r="D6" s="82">
        <f t="shared" si="1"/>
        <v>-3629093</v>
      </c>
      <c r="E6" s="88">
        <f t="shared" si="2"/>
        <v>-68.559436712420279</v>
      </c>
      <c r="F6" s="90" t="s">
        <v>175</v>
      </c>
      <c r="G6" s="82">
        <v>3665080</v>
      </c>
      <c r="H6" s="82">
        <v>3411033</v>
      </c>
      <c r="I6" s="82">
        <f t="shared" si="0"/>
        <v>254047</v>
      </c>
      <c r="J6" s="79">
        <f t="shared" si="3"/>
        <v>7.4478024692226672</v>
      </c>
    </row>
    <row r="7" spans="1:10" ht="25.5" customHeight="1">
      <c r="A7" s="13" t="s">
        <v>33</v>
      </c>
      <c r="B7" s="82">
        <v>3381731</v>
      </c>
      <c r="C7" s="82">
        <v>5224287</v>
      </c>
      <c r="D7" s="82">
        <f t="shared" si="1"/>
        <v>-1842556</v>
      </c>
      <c r="E7" s="88">
        <f t="shared" si="2"/>
        <v>-35.269042454979981</v>
      </c>
      <c r="F7" s="91" t="s">
        <v>232</v>
      </c>
      <c r="G7" s="82">
        <f>G8+G9+G10</f>
        <v>30197538</v>
      </c>
      <c r="H7" s="82">
        <f t="shared" ref="H7" si="4">H8+H9+H10</f>
        <v>4956967</v>
      </c>
      <c r="I7" s="82">
        <f t="shared" si="0"/>
        <v>25240571</v>
      </c>
      <c r="J7" s="79">
        <f t="shared" si="3"/>
        <v>509.19384777021912</v>
      </c>
    </row>
    <row r="8" spans="1:10" ht="28.5" customHeight="1">
      <c r="A8" s="61" t="s">
        <v>145</v>
      </c>
      <c r="B8" s="82">
        <v>300000</v>
      </c>
      <c r="C8" s="82">
        <v>300000</v>
      </c>
      <c r="D8" s="82">
        <f>SUM(B8-C8)</f>
        <v>0</v>
      </c>
      <c r="E8" s="88">
        <f>(D8/C8*100)</f>
        <v>0</v>
      </c>
      <c r="F8" s="90" t="s">
        <v>0</v>
      </c>
      <c r="G8" s="82">
        <v>1000000</v>
      </c>
      <c r="H8" s="82">
        <v>0</v>
      </c>
      <c r="I8" s="82">
        <f t="shared" si="0"/>
        <v>1000000</v>
      </c>
      <c r="J8" s="79">
        <v>100</v>
      </c>
    </row>
    <row r="9" spans="1:10" ht="25.5" customHeight="1">
      <c r="A9" s="13" t="s">
        <v>47</v>
      </c>
      <c r="B9" s="82">
        <v>300000</v>
      </c>
      <c r="C9" s="82">
        <v>300000</v>
      </c>
      <c r="D9" s="82">
        <f>SUM(B9-C9)</f>
        <v>0</v>
      </c>
      <c r="E9" s="88">
        <f>(D9/C9*100)</f>
        <v>0</v>
      </c>
      <c r="F9" s="90" t="s">
        <v>252</v>
      </c>
      <c r="G9" s="82">
        <v>25275743</v>
      </c>
      <c r="H9" s="82">
        <v>0</v>
      </c>
      <c r="I9" s="82">
        <f t="shared" si="0"/>
        <v>25275743</v>
      </c>
      <c r="J9" s="79">
        <v>100</v>
      </c>
    </row>
    <row r="10" spans="1:10" ht="26.25" customHeight="1">
      <c r="A10" s="12" t="s">
        <v>34</v>
      </c>
      <c r="B10" s="82">
        <f>SUM(B11+B12+B13+B14+B15+B16+B18-B17)</f>
        <v>1336887153</v>
      </c>
      <c r="C10" s="82">
        <f>SUM(C11+C12+C13+C14+C15+C16+C18-C17)</f>
        <v>1265062488</v>
      </c>
      <c r="D10" s="82">
        <f>SUM(B10-C10)</f>
        <v>71824665</v>
      </c>
      <c r="E10" s="88">
        <f t="shared" si="2"/>
        <v>5.6775586725009273</v>
      </c>
      <c r="F10" s="90" t="s">
        <v>176</v>
      </c>
      <c r="G10" s="82">
        <v>3921795</v>
      </c>
      <c r="H10" s="82">
        <v>4956967</v>
      </c>
      <c r="I10" s="82">
        <f t="shared" si="0"/>
        <v>-1035172</v>
      </c>
      <c r="J10" s="79">
        <f t="shared" si="3"/>
        <v>-20.88317311775527</v>
      </c>
    </row>
    <row r="11" spans="1:10" ht="25.5" customHeight="1">
      <c r="A11" s="13" t="s">
        <v>49</v>
      </c>
      <c r="B11" s="82">
        <v>91454061</v>
      </c>
      <c r="C11" s="82">
        <v>91454061</v>
      </c>
      <c r="D11" s="82">
        <v>0</v>
      </c>
      <c r="E11" s="88">
        <f t="shared" si="2"/>
        <v>0</v>
      </c>
      <c r="F11" s="91" t="s">
        <v>166</v>
      </c>
      <c r="G11" s="82">
        <f>SUM(G3+G7)</f>
        <v>142039729</v>
      </c>
      <c r="H11" s="82">
        <f>SUM(H3+H7)</f>
        <v>77455930</v>
      </c>
      <c r="I11" s="82">
        <f t="shared" si="0"/>
        <v>64583799</v>
      </c>
      <c r="J11" s="79">
        <f t="shared" si="3"/>
        <v>83.381348593968212</v>
      </c>
    </row>
    <row r="12" spans="1:10" ht="22.5" customHeight="1">
      <c r="A12" s="13" t="s">
        <v>35</v>
      </c>
      <c r="B12" s="82">
        <v>72280306</v>
      </c>
      <c r="C12" s="82">
        <v>72280306</v>
      </c>
      <c r="D12" s="82">
        <f t="shared" si="1"/>
        <v>0</v>
      </c>
      <c r="E12" s="88">
        <f t="shared" si="2"/>
        <v>0</v>
      </c>
      <c r="F12" s="91"/>
      <c r="G12" s="82"/>
      <c r="H12" s="82"/>
      <c r="I12" s="82"/>
      <c r="J12" s="79"/>
    </row>
    <row r="13" spans="1:10" ht="25.5" customHeight="1">
      <c r="A13" s="13" t="s">
        <v>36</v>
      </c>
      <c r="B13" s="82">
        <v>1302848797</v>
      </c>
      <c r="C13" s="82">
        <v>1302848797</v>
      </c>
      <c r="D13" s="82">
        <f t="shared" si="1"/>
        <v>0</v>
      </c>
      <c r="E13" s="88">
        <f t="shared" si="2"/>
        <v>0</v>
      </c>
      <c r="F13" s="89"/>
      <c r="G13" s="82"/>
      <c r="H13" s="82"/>
      <c r="I13" s="82"/>
      <c r="J13" s="79"/>
    </row>
    <row r="14" spans="1:10" ht="25.5" customHeight="1">
      <c r="A14" s="13" t="s">
        <v>146</v>
      </c>
      <c r="B14" s="82">
        <v>549288520</v>
      </c>
      <c r="C14" s="82">
        <v>554205923</v>
      </c>
      <c r="D14" s="82">
        <f t="shared" si="1"/>
        <v>-4917403</v>
      </c>
      <c r="E14" s="88">
        <f t="shared" si="2"/>
        <v>-0.88728806314110797</v>
      </c>
      <c r="F14" s="89" t="s">
        <v>167</v>
      </c>
      <c r="G14" s="82">
        <f>SUM(G15:G16)</f>
        <v>1261351287</v>
      </c>
      <c r="H14" s="82">
        <f>SUM(H15:H16)</f>
        <v>1324124492</v>
      </c>
      <c r="I14" s="82">
        <f t="shared" ref="I14:I20" si="5">SUM(G14-H14)</f>
        <v>-62773205</v>
      </c>
      <c r="J14" s="79">
        <f t="shared" si="3"/>
        <v>-4.7407328675859883</v>
      </c>
    </row>
    <row r="15" spans="1:10" ht="25.5" customHeight="1">
      <c r="A15" s="13" t="s">
        <v>37</v>
      </c>
      <c r="B15" s="82">
        <v>118598208</v>
      </c>
      <c r="C15" s="82">
        <v>113585329</v>
      </c>
      <c r="D15" s="82">
        <f t="shared" si="1"/>
        <v>5012879</v>
      </c>
      <c r="E15" s="88">
        <f t="shared" si="2"/>
        <v>4.4133155612024506</v>
      </c>
      <c r="F15" s="89" t="s">
        <v>38</v>
      </c>
      <c r="G15" s="82">
        <v>300000</v>
      </c>
      <c r="H15" s="82">
        <v>300000</v>
      </c>
      <c r="I15" s="82">
        <f t="shared" si="5"/>
        <v>0</v>
      </c>
      <c r="J15" s="79">
        <f t="shared" si="3"/>
        <v>0</v>
      </c>
    </row>
    <row r="16" spans="1:10" ht="25.5" customHeight="1">
      <c r="A16" s="13" t="s">
        <v>39</v>
      </c>
      <c r="B16" s="82">
        <v>86790270</v>
      </c>
      <c r="C16" s="82">
        <v>90781855</v>
      </c>
      <c r="D16" s="82">
        <f t="shared" si="1"/>
        <v>-3991585</v>
      </c>
      <c r="E16" s="88">
        <f t="shared" si="2"/>
        <v>-4.3968973755823777</v>
      </c>
      <c r="F16" s="89" t="s">
        <v>168</v>
      </c>
      <c r="G16" s="82">
        <v>1261051287</v>
      </c>
      <c r="H16" s="82">
        <v>1323824492</v>
      </c>
      <c r="I16" s="82">
        <f t="shared" si="5"/>
        <v>-62773205</v>
      </c>
      <c r="J16" s="79">
        <f t="shared" si="3"/>
        <v>-4.7418071941820514</v>
      </c>
    </row>
    <row r="17" spans="1:10" ht="25.5" customHeight="1">
      <c r="A17" s="13" t="s">
        <v>40</v>
      </c>
      <c r="B17" s="82">
        <v>1022826763</v>
      </c>
      <c r="C17" s="82">
        <v>993349837</v>
      </c>
      <c r="D17" s="82">
        <f t="shared" si="1"/>
        <v>29476926</v>
      </c>
      <c r="E17" s="88">
        <f t="shared" si="2"/>
        <v>2.9674264697141135</v>
      </c>
      <c r="F17" s="89" t="s">
        <v>169</v>
      </c>
      <c r="G17" s="82">
        <f>SUM(G18:G19)</f>
        <v>157000735</v>
      </c>
      <c r="H17" s="82">
        <f>SUM(H18:H19)</f>
        <v>205992694</v>
      </c>
      <c r="I17" s="82">
        <f t="shared" si="5"/>
        <v>-48991959</v>
      </c>
      <c r="J17" s="79">
        <f t="shared" si="3"/>
        <v>-23.783347869609393</v>
      </c>
    </row>
    <row r="18" spans="1:10" ht="29.25" customHeight="1">
      <c r="A18" s="80" t="s">
        <v>41</v>
      </c>
      <c r="B18" s="82">
        <v>138453754</v>
      </c>
      <c r="C18" s="82">
        <v>33256054</v>
      </c>
      <c r="D18" s="82">
        <f t="shared" si="1"/>
        <v>105197700</v>
      </c>
      <c r="E18" s="88">
        <f t="shared" si="2"/>
        <v>316.32646494981037</v>
      </c>
      <c r="F18" s="89" t="s">
        <v>170</v>
      </c>
      <c r="G18" s="82">
        <v>268765899</v>
      </c>
      <c r="H18" s="82">
        <v>240691559</v>
      </c>
      <c r="I18" s="82">
        <f t="shared" si="5"/>
        <v>28074340</v>
      </c>
      <c r="J18" s="79">
        <f t="shared" si="3"/>
        <v>11.664031807613162</v>
      </c>
    </row>
    <row r="19" spans="1:10" ht="25.5" customHeight="1">
      <c r="A19" s="12" t="s">
        <v>42</v>
      </c>
      <c r="B19" s="82">
        <f>SUM(B20-B21)</f>
        <v>5865821</v>
      </c>
      <c r="C19" s="82">
        <f>SUM(C20-C21)</f>
        <v>6792455</v>
      </c>
      <c r="D19" s="82">
        <f t="shared" si="1"/>
        <v>-926634</v>
      </c>
      <c r="E19" s="88">
        <f t="shared" si="2"/>
        <v>-13.642107308771276</v>
      </c>
      <c r="F19" s="89" t="s">
        <v>171</v>
      </c>
      <c r="G19" s="82">
        <v>-111765164</v>
      </c>
      <c r="H19" s="82">
        <v>-34698865</v>
      </c>
      <c r="I19" s="82">
        <f t="shared" si="5"/>
        <v>-77066299</v>
      </c>
      <c r="J19" s="79">
        <f t="shared" si="3"/>
        <v>222.10034535711759</v>
      </c>
    </row>
    <row r="20" spans="1:10" ht="24" customHeight="1">
      <c r="A20" s="13" t="s">
        <v>43</v>
      </c>
      <c r="B20" s="82">
        <v>26851113</v>
      </c>
      <c r="C20" s="82">
        <v>23310710</v>
      </c>
      <c r="D20" s="82">
        <f t="shared" si="1"/>
        <v>3540403</v>
      </c>
      <c r="E20" s="88">
        <f t="shared" si="2"/>
        <v>15.187881450200358</v>
      </c>
      <c r="F20" s="89" t="s">
        <v>172</v>
      </c>
      <c r="G20" s="82">
        <f>SUM(G14+G17)</f>
        <v>1418352022</v>
      </c>
      <c r="H20" s="82">
        <f>SUM(H14+H17)</f>
        <v>1530117186</v>
      </c>
      <c r="I20" s="82">
        <f t="shared" si="5"/>
        <v>-111765164</v>
      </c>
      <c r="J20" s="79">
        <f t="shared" si="3"/>
        <v>-7.304353223570681</v>
      </c>
    </row>
    <row r="21" spans="1:10" ht="24" customHeight="1">
      <c r="A21" s="12" t="s">
        <v>44</v>
      </c>
      <c r="B21" s="82">
        <v>20985292</v>
      </c>
      <c r="C21" s="82">
        <v>16518255</v>
      </c>
      <c r="D21" s="82">
        <f t="shared" si="1"/>
        <v>4467037</v>
      </c>
      <c r="E21" s="88">
        <f t="shared" si="2"/>
        <v>27.043032087832525</v>
      </c>
      <c r="F21" s="89"/>
      <c r="G21" s="82"/>
      <c r="H21" s="82"/>
      <c r="I21" s="82"/>
      <c r="J21" s="110"/>
    </row>
    <row r="22" spans="1:10" ht="24" customHeight="1">
      <c r="A22" s="12" t="s">
        <v>45</v>
      </c>
      <c r="B22" s="82">
        <f>SUM(B23)</f>
        <v>85340</v>
      </c>
      <c r="C22" s="82">
        <f>SUM(C23)</f>
        <v>585340</v>
      </c>
      <c r="D22" s="82">
        <f t="shared" si="1"/>
        <v>-500000</v>
      </c>
      <c r="E22" s="88">
        <f t="shared" si="2"/>
        <v>-85.420439402740286</v>
      </c>
      <c r="F22" s="89"/>
      <c r="G22" s="82"/>
      <c r="H22" s="82"/>
      <c r="I22" s="82"/>
      <c r="J22" s="110"/>
    </row>
    <row r="23" spans="1:10" ht="24" customHeight="1">
      <c r="A23" s="12" t="s">
        <v>46</v>
      </c>
      <c r="B23" s="82">
        <v>85340</v>
      </c>
      <c r="C23" s="82">
        <v>585340</v>
      </c>
      <c r="D23" s="82">
        <f t="shared" si="1"/>
        <v>-500000</v>
      </c>
      <c r="E23" s="88">
        <f t="shared" si="2"/>
        <v>-85.420439402740286</v>
      </c>
      <c r="F23" s="89"/>
      <c r="G23" s="82"/>
      <c r="H23" s="82"/>
      <c r="I23" s="82"/>
      <c r="J23" s="110"/>
    </row>
    <row r="24" spans="1:10" ht="24" customHeight="1">
      <c r="A24" s="12" t="s">
        <v>48</v>
      </c>
      <c r="B24" s="82">
        <f>SUM(B3+B10+B19+B22+B8)</f>
        <v>1560391751</v>
      </c>
      <c r="C24" s="82">
        <f>SUM(C3+C10+C19+C22+C8)</f>
        <v>1607573116</v>
      </c>
      <c r="D24" s="82">
        <f>SUM(D3+D10+D19+D22+D8)</f>
        <v>-47181365</v>
      </c>
      <c r="E24" s="88">
        <f t="shared" si="2"/>
        <v>-2.9349436445788384</v>
      </c>
      <c r="F24" s="90" t="s">
        <v>177</v>
      </c>
      <c r="G24" s="82">
        <f>SUM(G3+G7+G20)</f>
        <v>1560391751</v>
      </c>
      <c r="H24" s="82">
        <f t="shared" ref="H24:I24" si="6">SUM(H3+H7+H20)</f>
        <v>1607573116</v>
      </c>
      <c r="I24" s="82">
        <f t="shared" si="6"/>
        <v>-47181365</v>
      </c>
      <c r="J24" s="88">
        <f t="shared" ref="J24" si="7">(I24/H24*100)</f>
        <v>-2.9349436445788384</v>
      </c>
    </row>
    <row r="25" spans="1:10">
      <c r="D25" s="84"/>
      <c r="E25" s="92"/>
      <c r="G25" s="83"/>
      <c r="H25" s="84"/>
      <c r="I25" s="84"/>
    </row>
    <row r="26" spans="1:10">
      <c r="D26" s="84"/>
      <c r="E26" s="92"/>
      <c r="G26" s="83"/>
      <c r="H26" s="84"/>
      <c r="I26" s="84"/>
    </row>
    <row r="27" spans="1:10">
      <c r="D27" s="84"/>
      <c r="E27" s="92"/>
      <c r="G27" s="83"/>
      <c r="H27" s="84"/>
      <c r="I27" s="84"/>
    </row>
    <row r="28" spans="1:10">
      <c r="D28" s="84"/>
      <c r="E28" s="92"/>
      <c r="G28" s="83"/>
      <c r="H28" s="84"/>
      <c r="I28" s="84"/>
    </row>
    <row r="29" spans="1:10">
      <c r="D29" s="84"/>
      <c r="E29" s="92"/>
      <c r="G29" s="83"/>
      <c r="H29" s="84"/>
      <c r="I29" s="84"/>
    </row>
    <row r="30" spans="1:10">
      <c r="G30" s="83"/>
      <c r="H30" s="84"/>
      <c r="I30" s="84"/>
    </row>
    <row r="31" spans="1:10">
      <c r="G31" s="83"/>
      <c r="H31" s="84"/>
      <c r="I31" s="84"/>
    </row>
    <row r="32" spans="1:10">
      <c r="G32" s="84"/>
      <c r="H32" s="84"/>
    </row>
    <row r="33" spans="7:8">
      <c r="G33" s="84"/>
      <c r="H33" s="84"/>
    </row>
    <row r="34" spans="7:8">
      <c r="G34" s="84"/>
      <c r="H34" s="84"/>
    </row>
    <row r="35" spans="7:8">
      <c r="G35" s="84"/>
      <c r="H35" s="84"/>
    </row>
    <row r="36" spans="7:8">
      <c r="G36" s="84"/>
      <c r="H36" s="84"/>
    </row>
    <row r="37" spans="7:8">
      <c r="G37" s="84"/>
      <c r="H37" s="84"/>
    </row>
    <row r="38" spans="7:8">
      <c r="H38" s="84"/>
    </row>
    <row r="39" spans="7:8">
      <c r="H39" s="84"/>
    </row>
    <row r="40" spans="7:8">
      <c r="H40" s="84"/>
    </row>
    <row r="41" spans="7:8">
      <c r="H41" s="84"/>
    </row>
    <row r="42" spans="7:8">
      <c r="H42" s="84"/>
    </row>
    <row r="43" spans="7:8">
      <c r="H43" s="84"/>
    </row>
    <row r="44" spans="7:8">
      <c r="H44" s="84"/>
    </row>
    <row r="45" spans="7:8">
      <c r="H45" s="84"/>
    </row>
    <row r="46" spans="7:8">
      <c r="H46" s="84"/>
    </row>
    <row r="47" spans="7:8">
      <c r="H47" s="84"/>
    </row>
    <row r="48" spans="7:8">
      <c r="H48" s="84"/>
    </row>
  </sheetData>
  <mergeCells count="8">
    <mergeCell ref="I1:J1"/>
    <mergeCell ref="F1:F2"/>
    <mergeCell ref="A1:A2"/>
    <mergeCell ref="D1:E1"/>
    <mergeCell ref="B1:B2"/>
    <mergeCell ref="C1:C2"/>
    <mergeCell ref="G1:G2"/>
    <mergeCell ref="H1:H2"/>
  </mergeCells>
  <phoneticPr fontId="4" type="noConversion"/>
  <printOptions horizontalCentered="1"/>
  <pageMargins left="0.62992125984251968" right="0" top="1.299212598425197" bottom="0" header="0.59055118110236227" footer="0"/>
  <pageSetup paperSize="9" scale="87" orientation="portrait" horizontalDpi="180" verticalDpi="180" r:id="rId1"/>
  <headerFooter alignWithMargins="0">
    <oddHeader>&amp;C&amp;"細明體,標準"&amp;14大華學校財團法人大華科技大學&amp;12
&amp;13平衡表
民國103年7月31日&amp;R&amp;"細明體,標準"第&amp;"Times New Roman,標準"4&amp;"細明體,標準"頁&amp;"Times New Roman,標準",&amp;"細明體,標準"共&amp;"Times New Roman,標準"45&amp;"細明體,標準"頁
單位&amp;"Times New Roman,標準":&amp;"細明體,標準"新台幣元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11BB1"/>
  </sheetPr>
  <dimension ref="A1:G167"/>
  <sheetViews>
    <sheetView view="pageLayout" zoomScaleNormal="100" workbookViewId="0">
      <selection activeCell="A3" sqref="A3"/>
    </sheetView>
  </sheetViews>
  <sheetFormatPr defaultRowHeight="14.25"/>
  <cols>
    <col min="1" max="1" width="17" style="73" customWidth="1"/>
    <col min="2" max="2" width="19.375" style="73" customWidth="1"/>
    <col min="3" max="3" width="17" style="73" customWidth="1"/>
    <col min="4" max="4" width="16.125" style="73" customWidth="1"/>
    <col min="5" max="5" width="15.375" style="73" customWidth="1"/>
    <col min="6" max="6" width="7.5" style="73" customWidth="1"/>
    <col min="7" max="7" width="14.75" style="73" customWidth="1"/>
    <col min="8" max="16384" width="9" style="73"/>
  </cols>
  <sheetData>
    <row r="1" spans="1:7" ht="24" customHeight="1">
      <c r="A1" s="168" t="s">
        <v>62</v>
      </c>
      <c r="B1" s="166" t="s">
        <v>50</v>
      </c>
      <c r="C1" s="168" t="s">
        <v>60</v>
      </c>
      <c r="D1" s="168" t="s">
        <v>61</v>
      </c>
      <c r="E1" s="161" t="s">
        <v>163</v>
      </c>
      <c r="F1" s="161"/>
      <c r="G1" s="112"/>
    </row>
    <row r="2" spans="1:7" ht="20.25" customHeight="1">
      <c r="A2" s="167"/>
      <c r="B2" s="167"/>
      <c r="C2" s="167"/>
      <c r="D2" s="167"/>
      <c r="E2" s="62" t="s">
        <v>149</v>
      </c>
      <c r="F2" s="60" t="s">
        <v>147</v>
      </c>
      <c r="G2" s="113"/>
    </row>
    <row r="3" spans="1:7" ht="26.1" customHeight="1">
      <c r="A3" s="63">
        <f>SUM(A4:A10)</f>
        <v>523610450</v>
      </c>
      <c r="B3" s="64" t="s">
        <v>51</v>
      </c>
      <c r="C3" s="63">
        <f>SUM(C4:C10)</f>
        <v>510032968</v>
      </c>
      <c r="D3" s="63">
        <f>SUM(D4:D10)</f>
        <v>500432085</v>
      </c>
      <c r="E3" s="63">
        <f>SUM(D3-C3)</f>
        <v>-9600883</v>
      </c>
      <c r="F3" s="65">
        <f t="shared" ref="F3:F21" si="0">(E3/C3*100)</f>
        <v>-1.8824043939057682</v>
      </c>
    </row>
    <row r="4" spans="1:7" ht="26.1" customHeight="1">
      <c r="A4" s="66">
        <v>358720734</v>
      </c>
      <c r="B4" s="67" t="s">
        <v>52</v>
      </c>
      <c r="C4" s="66">
        <v>358468968</v>
      </c>
      <c r="D4" s="66">
        <v>325326899</v>
      </c>
      <c r="E4" s="66">
        <f t="shared" ref="E4:E21" si="1">SUM(D4-C4)</f>
        <v>-33142069</v>
      </c>
      <c r="F4" s="68">
        <f t="shared" si="0"/>
        <v>-9.2454499436615123</v>
      </c>
    </row>
    <row r="5" spans="1:7" ht="26.1" customHeight="1">
      <c r="A5" s="66">
        <v>38281212</v>
      </c>
      <c r="B5" s="67" t="s">
        <v>54</v>
      </c>
      <c r="C5" s="66">
        <v>37750000</v>
      </c>
      <c r="D5" s="66">
        <v>74530263</v>
      </c>
      <c r="E5" s="66">
        <f t="shared" si="1"/>
        <v>36780263</v>
      </c>
      <c r="F5" s="68">
        <f t="shared" si="0"/>
        <v>97.431160264900669</v>
      </c>
    </row>
    <row r="6" spans="1:7" ht="26.1" customHeight="1">
      <c r="A6" s="66">
        <v>40563023</v>
      </c>
      <c r="B6" s="69" t="s">
        <v>109</v>
      </c>
      <c r="C6" s="66">
        <v>30350000</v>
      </c>
      <c r="D6" s="66">
        <v>16123181</v>
      </c>
      <c r="E6" s="66">
        <f t="shared" si="1"/>
        <v>-14226819</v>
      </c>
      <c r="F6" s="68">
        <f t="shared" si="0"/>
        <v>-46.875845140032951</v>
      </c>
    </row>
    <row r="7" spans="1:7" ht="26.1" customHeight="1">
      <c r="A7" s="66">
        <v>1996345</v>
      </c>
      <c r="B7" s="67" t="s">
        <v>55</v>
      </c>
      <c r="C7" s="66">
        <v>2784000</v>
      </c>
      <c r="D7" s="66">
        <v>3153312</v>
      </c>
      <c r="E7" s="66">
        <f t="shared" si="1"/>
        <v>369312</v>
      </c>
      <c r="F7" s="68">
        <f t="shared" si="0"/>
        <v>13.26551724137931</v>
      </c>
    </row>
    <row r="8" spans="1:7" ht="26.1" customHeight="1">
      <c r="A8" s="66">
        <v>65456437</v>
      </c>
      <c r="B8" s="67" t="s">
        <v>135</v>
      </c>
      <c r="C8" s="66">
        <v>66770000</v>
      </c>
      <c r="D8" s="66">
        <v>65742769</v>
      </c>
      <c r="E8" s="66">
        <f>SUM(D8-C8)</f>
        <v>-1027231</v>
      </c>
      <c r="F8" s="68">
        <f t="shared" si="0"/>
        <v>-1.5384618840796764</v>
      </c>
      <c r="G8" s="114"/>
    </row>
    <row r="9" spans="1:7" ht="26.1" customHeight="1">
      <c r="A9" s="66">
        <v>3282771</v>
      </c>
      <c r="B9" s="67" t="s">
        <v>53</v>
      </c>
      <c r="C9" s="66">
        <v>1000000</v>
      </c>
      <c r="D9" s="66">
        <v>2409486</v>
      </c>
      <c r="E9" s="66">
        <f>SUM(D9-C9)</f>
        <v>1409486</v>
      </c>
      <c r="F9" s="68">
        <f t="shared" si="0"/>
        <v>140.9486</v>
      </c>
    </row>
    <row r="10" spans="1:7" ht="26.1" customHeight="1">
      <c r="A10" s="66">
        <v>15309928</v>
      </c>
      <c r="B10" s="67" t="s">
        <v>56</v>
      </c>
      <c r="C10" s="66">
        <v>12910000</v>
      </c>
      <c r="D10" s="66">
        <v>13146175</v>
      </c>
      <c r="E10" s="66">
        <f t="shared" si="1"/>
        <v>236175</v>
      </c>
      <c r="F10" s="68">
        <f t="shared" si="0"/>
        <v>1.8293958171959719</v>
      </c>
    </row>
    <row r="11" spans="1:7" ht="26.1" customHeight="1">
      <c r="A11" s="66">
        <f>SUM(A12:A20)</f>
        <v>558309315</v>
      </c>
      <c r="B11" s="69" t="s">
        <v>25</v>
      </c>
      <c r="C11" s="66">
        <f>SUM(C12:C20)</f>
        <v>541702987</v>
      </c>
      <c r="D11" s="66">
        <f>SUM(D12:D20)</f>
        <v>612197249</v>
      </c>
      <c r="E11" s="66">
        <f>SUM(D11-C11)</f>
        <v>70494262</v>
      </c>
      <c r="F11" s="68">
        <f t="shared" si="0"/>
        <v>13.013452702264683</v>
      </c>
    </row>
    <row r="12" spans="1:7" ht="26.1" customHeight="1">
      <c r="A12" s="66">
        <v>3751492</v>
      </c>
      <c r="B12" s="67" t="s">
        <v>112</v>
      </c>
      <c r="C12" s="66">
        <v>4145048</v>
      </c>
      <c r="D12" s="66">
        <v>3297464</v>
      </c>
      <c r="E12" s="66">
        <f t="shared" si="1"/>
        <v>-847584</v>
      </c>
      <c r="F12" s="68">
        <f t="shared" si="0"/>
        <v>-20.448110612953094</v>
      </c>
    </row>
    <row r="13" spans="1:7" ht="26.1" customHeight="1">
      <c r="A13" s="66">
        <v>106622595</v>
      </c>
      <c r="B13" s="67" t="s">
        <v>113</v>
      </c>
      <c r="C13" s="66">
        <v>106674900</v>
      </c>
      <c r="D13" s="66">
        <v>107614625</v>
      </c>
      <c r="E13" s="66">
        <f t="shared" si="1"/>
        <v>939725</v>
      </c>
      <c r="F13" s="68">
        <f t="shared" si="0"/>
        <v>0.88092419116399445</v>
      </c>
    </row>
    <row r="14" spans="1:7" ht="26.1" customHeight="1">
      <c r="A14" s="66">
        <v>345381933</v>
      </c>
      <c r="B14" s="67" t="s">
        <v>57</v>
      </c>
      <c r="C14" s="66">
        <v>339538180</v>
      </c>
      <c r="D14" s="66">
        <v>393917705</v>
      </c>
      <c r="E14" s="66">
        <f t="shared" si="1"/>
        <v>54379525</v>
      </c>
      <c r="F14" s="68">
        <f t="shared" si="0"/>
        <v>16.015732015763291</v>
      </c>
    </row>
    <row r="15" spans="1:7" ht="26.1" customHeight="1">
      <c r="A15" s="66">
        <v>26579765</v>
      </c>
      <c r="B15" s="67" t="s">
        <v>58</v>
      </c>
      <c r="C15" s="66">
        <v>25989859</v>
      </c>
      <c r="D15" s="66">
        <v>25884007</v>
      </c>
      <c r="E15" s="66">
        <f t="shared" si="1"/>
        <v>-105852</v>
      </c>
      <c r="F15" s="68">
        <f t="shared" si="0"/>
        <v>-0.40728193254145784</v>
      </c>
    </row>
    <row r="16" spans="1:7" ht="26.1" customHeight="1">
      <c r="A16" s="66">
        <v>29202543</v>
      </c>
      <c r="B16" s="67" t="s">
        <v>59</v>
      </c>
      <c r="C16" s="66">
        <v>29600000</v>
      </c>
      <c r="D16" s="66">
        <v>61040842</v>
      </c>
      <c r="E16" s="66">
        <f t="shared" si="1"/>
        <v>31440842</v>
      </c>
      <c r="F16" s="68">
        <f t="shared" si="0"/>
        <v>106.2190608108108</v>
      </c>
    </row>
    <row r="17" spans="1:6" ht="26.1" customHeight="1">
      <c r="A17" s="66">
        <v>39380990</v>
      </c>
      <c r="B17" s="67" t="s">
        <v>110</v>
      </c>
      <c r="C17" s="66">
        <v>28350000</v>
      </c>
      <c r="D17" s="66">
        <v>14331505</v>
      </c>
      <c r="E17" s="66">
        <f t="shared" si="1"/>
        <v>-14018495</v>
      </c>
      <c r="F17" s="68">
        <f t="shared" si="0"/>
        <v>-49.447954144620809</v>
      </c>
    </row>
    <row r="18" spans="1:6" ht="26.1" customHeight="1">
      <c r="A18" s="66">
        <v>2416804</v>
      </c>
      <c r="B18" s="70" t="s">
        <v>15</v>
      </c>
      <c r="C18" s="66">
        <v>2784000</v>
      </c>
      <c r="D18" s="66">
        <v>2533636</v>
      </c>
      <c r="E18" s="66">
        <f t="shared" si="1"/>
        <v>-250364</v>
      </c>
      <c r="F18" s="68">
        <f t="shared" si="0"/>
        <v>-8.9929597701149433</v>
      </c>
    </row>
    <row r="19" spans="1:6" ht="26.1" customHeight="1">
      <c r="A19" s="86">
        <v>0</v>
      </c>
      <c r="B19" s="67" t="s">
        <v>151</v>
      </c>
      <c r="C19" s="86">
        <v>875000</v>
      </c>
      <c r="D19" s="86">
        <v>0</v>
      </c>
      <c r="E19" s="66">
        <f t="shared" si="1"/>
        <v>-875000</v>
      </c>
      <c r="F19" s="68">
        <f t="shared" si="0"/>
        <v>-100</v>
      </c>
    </row>
    <row r="20" spans="1:6" ht="26.1" customHeight="1">
      <c r="A20" s="66">
        <v>4973193</v>
      </c>
      <c r="B20" s="67" t="s">
        <v>111</v>
      </c>
      <c r="C20" s="66">
        <v>3746000</v>
      </c>
      <c r="D20" s="66">
        <v>3577465</v>
      </c>
      <c r="E20" s="66">
        <f t="shared" si="1"/>
        <v>-168535</v>
      </c>
      <c r="F20" s="68">
        <f t="shared" si="0"/>
        <v>-4.4990656700480507</v>
      </c>
    </row>
    <row r="21" spans="1:6" ht="26.1" customHeight="1">
      <c r="A21" s="71">
        <f>SUM(A3-A11)</f>
        <v>-34698865</v>
      </c>
      <c r="B21" s="72" t="s">
        <v>150</v>
      </c>
      <c r="C21" s="71">
        <f>SUM(C3-C11)</f>
        <v>-31670019</v>
      </c>
      <c r="D21" s="71">
        <f>SUM(D3-D11)</f>
        <v>-111765164</v>
      </c>
      <c r="E21" s="71">
        <f t="shared" si="1"/>
        <v>-80095145</v>
      </c>
      <c r="F21" s="149">
        <f t="shared" si="0"/>
        <v>252.90526349226377</v>
      </c>
    </row>
    <row r="22" spans="1:6">
      <c r="C22" s="74"/>
      <c r="D22" s="74"/>
      <c r="E22" s="74"/>
      <c r="F22" s="75"/>
    </row>
    <row r="23" spans="1:6">
      <c r="C23" s="74"/>
      <c r="D23" s="74"/>
      <c r="E23" s="74"/>
      <c r="F23" s="75"/>
    </row>
    <row r="24" spans="1:6">
      <c r="B24" s="76"/>
      <c r="C24" s="74"/>
      <c r="D24" s="74"/>
      <c r="F24" s="75"/>
    </row>
    <row r="25" spans="1:6">
      <c r="D25" s="74"/>
      <c r="F25" s="75"/>
    </row>
    <row r="26" spans="1:6">
      <c r="F26" s="75"/>
    </row>
    <row r="27" spans="1:6">
      <c r="F27" s="75"/>
    </row>
    <row r="28" spans="1:6">
      <c r="F28" s="74"/>
    </row>
    <row r="29" spans="1:6">
      <c r="F29" s="74"/>
    </row>
    <row r="30" spans="1:6">
      <c r="F30" s="74"/>
    </row>
    <row r="31" spans="1:6">
      <c r="F31" s="74"/>
    </row>
    <row r="32" spans="1:6">
      <c r="F32" s="74"/>
    </row>
    <row r="33" spans="6:6">
      <c r="F33" s="74"/>
    </row>
    <row r="34" spans="6:6">
      <c r="F34" s="74"/>
    </row>
    <row r="35" spans="6:6">
      <c r="F35" s="74"/>
    </row>
    <row r="36" spans="6:6">
      <c r="F36" s="74"/>
    </row>
    <row r="37" spans="6:6">
      <c r="F37" s="74"/>
    </row>
    <row r="38" spans="6:6">
      <c r="F38" s="74"/>
    </row>
    <row r="39" spans="6:6">
      <c r="F39" s="74"/>
    </row>
    <row r="40" spans="6:6">
      <c r="F40" s="74"/>
    </row>
    <row r="41" spans="6:6">
      <c r="F41" s="74"/>
    </row>
    <row r="42" spans="6:6">
      <c r="F42" s="74"/>
    </row>
    <row r="43" spans="6:6">
      <c r="F43" s="74"/>
    </row>
    <row r="44" spans="6:6">
      <c r="F44" s="74"/>
    </row>
    <row r="45" spans="6:6">
      <c r="F45" s="74"/>
    </row>
    <row r="46" spans="6:6">
      <c r="F46" s="74"/>
    </row>
    <row r="47" spans="6:6">
      <c r="F47" s="74"/>
    </row>
    <row r="48" spans="6:6">
      <c r="F48" s="74"/>
    </row>
    <row r="49" spans="6:6">
      <c r="F49" s="74"/>
    </row>
    <row r="50" spans="6:6">
      <c r="F50" s="74"/>
    </row>
    <row r="51" spans="6:6">
      <c r="F51" s="74"/>
    </row>
    <row r="52" spans="6:6">
      <c r="F52" s="74"/>
    </row>
    <row r="53" spans="6:6">
      <c r="F53" s="74"/>
    </row>
    <row r="54" spans="6:6">
      <c r="F54" s="74"/>
    </row>
    <row r="55" spans="6:6">
      <c r="F55" s="74"/>
    </row>
    <row r="56" spans="6:6">
      <c r="F56" s="74"/>
    </row>
    <row r="57" spans="6:6">
      <c r="F57" s="74"/>
    </row>
    <row r="58" spans="6:6">
      <c r="F58" s="74"/>
    </row>
    <row r="59" spans="6:6">
      <c r="F59" s="74"/>
    </row>
    <row r="60" spans="6:6">
      <c r="F60" s="74"/>
    </row>
    <row r="61" spans="6:6">
      <c r="F61" s="74"/>
    </row>
    <row r="62" spans="6:6">
      <c r="F62" s="74"/>
    </row>
    <row r="63" spans="6:6">
      <c r="F63" s="74"/>
    </row>
    <row r="64" spans="6:6">
      <c r="F64" s="74"/>
    </row>
    <row r="65" spans="6:6">
      <c r="F65" s="74"/>
    </row>
    <row r="66" spans="6:6">
      <c r="F66" s="74"/>
    </row>
    <row r="67" spans="6:6">
      <c r="F67" s="74"/>
    </row>
    <row r="68" spans="6:6">
      <c r="F68" s="74"/>
    </row>
    <row r="69" spans="6:6">
      <c r="F69" s="74"/>
    </row>
    <row r="70" spans="6:6">
      <c r="F70" s="74"/>
    </row>
    <row r="71" spans="6:6">
      <c r="F71" s="74"/>
    </row>
    <row r="72" spans="6:6">
      <c r="F72" s="74"/>
    </row>
    <row r="73" spans="6:6">
      <c r="F73" s="74"/>
    </row>
    <row r="74" spans="6:6">
      <c r="F74" s="74"/>
    </row>
    <row r="75" spans="6:6">
      <c r="F75" s="74"/>
    </row>
    <row r="76" spans="6:6">
      <c r="F76" s="74"/>
    </row>
    <row r="77" spans="6:6">
      <c r="F77" s="74"/>
    </row>
    <row r="78" spans="6:6">
      <c r="F78" s="74"/>
    </row>
    <row r="79" spans="6:6">
      <c r="F79" s="74"/>
    </row>
    <row r="80" spans="6:6">
      <c r="F80" s="74"/>
    </row>
    <row r="81" spans="6:6">
      <c r="F81" s="74"/>
    </row>
    <row r="82" spans="6:6">
      <c r="F82" s="74"/>
    </row>
    <row r="83" spans="6:6">
      <c r="F83" s="74"/>
    </row>
    <row r="84" spans="6:6">
      <c r="F84" s="74"/>
    </row>
    <row r="85" spans="6:6">
      <c r="F85" s="74"/>
    </row>
    <row r="86" spans="6:6">
      <c r="F86" s="74"/>
    </row>
    <row r="87" spans="6:6">
      <c r="F87" s="74"/>
    </row>
    <row r="88" spans="6:6">
      <c r="F88" s="74"/>
    </row>
    <row r="89" spans="6:6">
      <c r="F89" s="74"/>
    </row>
    <row r="90" spans="6:6">
      <c r="F90" s="74"/>
    </row>
    <row r="91" spans="6:6">
      <c r="F91" s="74"/>
    </row>
    <row r="92" spans="6:6">
      <c r="F92" s="74"/>
    </row>
    <row r="93" spans="6:6">
      <c r="F93" s="74"/>
    </row>
    <row r="94" spans="6:6">
      <c r="F94" s="74"/>
    </row>
    <row r="95" spans="6:6">
      <c r="F95" s="74"/>
    </row>
    <row r="96" spans="6:6">
      <c r="F96" s="74"/>
    </row>
    <row r="97" spans="6:6">
      <c r="F97" s="74"/>
    </row>
    <row r="98" spans="6:6">
      <c r="F98" s="74"/>
    </row>
    <row r="99" spans="6:6">
      <c r="F99" s="74"/>
    </row>
    <row r="100" spans="6:6">
      <c r="F100" s="74"/>
    </row>
    <row r="101" spans="6:6">
      <c r="F101" s="74"/>
    </row>
    <row r="102" spans="6:6">
      <c r="F102" s="74"/>
    </row>
    <row r="103" spans="6:6">
      <c r="F103" s="74"/>
    </row>
    <row r="104" spans="6:6">
      <c r="F104" s="74"/>
    </row>
    <row r="105" spans="6:6">
      <c r="F105" s="74"/>
    </row>
    <row r="106" spans="6:6">
      <c r="F106" s="74"/>
    </row>
    <row r="107" spans="6:6">
      <c r="F107" s="74"/>
    </row>
    <row r="108" spans="6:6">
      <c r="F108" s="74"/>
    </row>
    <row r="109" spans="6:6">
      <c r="F109" s="74"/>
    </row>
    <row r="110" spans="6:6">
      <c r="F110" s="74"/>
    </row>
    <row r="111" spans="6:6">
      <c r="F111" s="74"/>
    </row>
    <row r="112" spans="6:6">
      <c r="F112" s="74"/>
    </row>
    <row r="113" spans="6:6">
      <c r="F113" s="74"/>
    </row>
    <row r="114" spans="6:6">
      <c r="F114" s="74"/>
    </row>
    <row r="115" spans="6:6">
      <c r="F115" s="74"/>
    </row>
    <row r="116" spans="6:6">
      <c r="F116" s="74"/>
    </row>
    <row r="117" spans="6:6">
      <c r="F117" s="74"/>
    </row>
    <row r="118" spans="6:6">
      <c r="F118" s="74"/>
    </row>
    <row r="119" spans="6:6">
      <c r="F119" s="74"/>
    </row>
    <row r="120" spans="6:6">
      <c r="F120" s="74"/>
    </row>
    <row r="121" spans="6:6">
      <c r="F121" s="74"/>
    </row>
    <row r="122" spans="6:6">
      <c r="F122" s="74"/>
    </row>
    <row r="123" spans="6:6">
      <c r="F123" s="74"/>
    </row>
    <row r="124" spans="6:6">
      <c r="F124" s="74"/>
    </row>
    <row r="125" spans="6:6">
      <c r="F125" s="74"/>
    </row>
    <row r="126" spans="6:6">
      <c r="F126" s="74"/>
    </row>
    <row r="127" spans="6:6">
      <c r="F127" s="74"/>
    </row>
    <row r="128" spans="6:6">
      <c r="F128" s="74"/>
    </row>
    <row r="129" spans="6:6">
      <c r="F129" s="74"/>
    </row>
    <row r="130" spans="6:6">
      <c r="F130" s="74"/>
    </row>
    <row r="131" spans="6:6">
      <c r="F131" s="74"/>
    </row>
    <row r="132" spans="6:6">
      <c r="F132" s="74"/>
    </row>
    <row r="133" spans="6:6">
      <c r="F133" s="74"/>
    </row>
    <row r="134" spans="6:6">
      <c r="F134" s="74"/>
    </row>
    <row r="135" spans="6:6">
      <c r="F135" s="74"/>
    </row>
    <row r="136" spans="6:6">
      <c r="F136" s="74"/>
    </row>
    <row r="137" spans="6:6">
      <c r="F137" s="74"/>
    </row>
    <row r="138" spans="6:6">
      <c r="F138" s="74"/>
    </row>
    <row r="139" spans="6:6">
      <c r="F139" s="74"/>
    </row>
    <row r="140" spans="6:6">
      <c r="F140" s="74"/>
    </row>
    <row r="141" spans="6:6">
      <c r="F141" s="74"/>
    </row>
    <row r="142" spans="6:6">
      <c r="F142" s="74"/>
    </row>
    <row r="143" spans="6:6">
      <c r="F143" s="74"/>
    </row>
    <row r="144" spans="6:6">
      <c r="F144" s="74"/>
    </row>
    <row r="145" spans="6:6">
      <c r="F145" s="74"/>
    </row>
    <row r="146" spans="6:6">
      <c r="F146" s="74"/>
    </row>
    <row r="147" spans="6:6">
      <c r="F147" s="74"/>
    </row>
    <row r="148" spans="6:6">
      <c r="F148" s="74"/>
    </row>
    <row r="149" spans="6:6">
      <c r="F149" s="74"/>
    </row>
    <row r="150" spans="6:6">
      <c r="F150" s="74"/>
    </row>
    <row r="151" spans="6:6">
      <c r="F151" s="74"/>
    </row>
    <row r="152" spans="6:6">
      <c r="F152" s="74"/>
    </row>
    <row r="153" spans="6:6">
      <c r="F153" s="74"/>
    </row>
    <row r="154" spans="6:6">
      <c r="F154" s="74"/>
    </row>
    <row r="155" spans="6:6">
      <c r="F155" s="74"/>
    </row>
    <row r="156" spans="6:6">
      <c r="F156" s="74"/>
    </row>
    <row r="157" spans="6:6">
      <c r="F157" s="74"/>
    </row>
    <row r="158" spans="6:6">
      <c r="F158" s="74"/>
    </row>
    <row r="159" spans="6:6">
      <c r="F159" s="74"/>
    </row>
    <row r="160" spans="6:6">
      <c r="F160" s="74"/>
    </row>
    <row r="161" spans="6:6">
      <c r="F161" s="74"/>
    </row>
    <row r="162" spans="6:6">
      <c r="F162" s="74"/>
    </row>
    <row r="163" spans="6:6">
      <c r="F163" s="74"/>
    </row>
    <row r="164" spans="6:6">
      <c r="F164" s="74"/>
    </row>
    <row r="165" spans="6:6">
      <c r="F165" s="74"/>
    </row>
    <row r="166" spans="6:6">
      <c r="F166" s="74"/>
    </row>
    <row r="167" spans="6:6">
      <c r="F167" s="74"/>
    </row>
  </sheetData>
  <mergeCells count="5">
    <mergeCell ref="B1:B2"/>
    <mergeCell ref="A1:A2"/>
    <mergeCell ref="E1:F1"/>
    <mergeCell ref="C1:C2"/>
    <mergeCell ref="D1:D2"/>
  </mergeCells>
  <phoneticPr fontId="4" type="noConversion"/>
  <pageMargins left="0.82677165354330717" right="0" top="1.299212598425197" bottom="0.15748031496062992" header="0.39370078740157483" footer="7.874015748031496E-2"/>
  <pageSetup paperSize="9" scale="95" orientation="portrait" horizontalDpi="180" verticalDpi="180" r:id="rId1"/>
  <headerFooter alignWithMargins="0">
    <oddHeader>&amp;C&amp;14大華學校財團法人大華科技大學&amp;12
&amp;13收支餘絀表
一Ｏ二學年度&amp;R&amp;"細明體,標準"第5頁,共45頁
單位:新台幣元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view="pageLayout" zoomScaleNormal="100" workbookViewId="0">
      <selection activeCell="A2" sqref="A2"/>
    </sheetView>
  </sheetViews>
  <sheetFormatPr defaultColWidth="25.125" defaultRowHeight="15.75"/>
  <cols>
    <col min="1" max="1" width="40.125" style="10" customWidth="1"/>
    <col min="2" max="3" width="25.125" style="11"/>
    <col min="4" max="16384" width="25.125" style="10"/>
  </cols>
  <sheetData>
    <row r="1" spans="1:3" ht="25.5" customHeight="1">
      <c r="A1" s="41" t="s">
        <v>106</v>
      </c>
      <c r="B1" s="42" t="s">
        <v>231</v>
      </c>
      <c r="C1" s="42" t="s">
        <v>184</v>
      </c>
    </row>
    <row r="2" spans="1:3" ht="25.5" customHeight="1">
      <c r="A2" s="43" t="s">
        <v>152</v>
      </c>
      <c r="B2" s="44"/>
      <c r="C2" s="44"/>
    </row>
    <row r="3" spans="1:3" ht="25.5" customHeight="1">
      <c r="A3" s="43" t="s">
        <v>63</v>
      </c>
      <c r="B3" s="45">
        <v>-111765164</v>
      </c>
      <c r="C3" s="45">
        <v>-34698865</v>
      </c>
    </row>
    <row r="4" spans="1:3" ht="25.5" customHeight="1">
      <c r="A4" s="43" t="s">
        <v>64</v>
      </c>
      <c r="B4" s="46">
        <v>67950355</v>
      </c>
      <c r="C4" s="46">
        <v>74004459</v>
      </c>
    </row>
    <row r="5" spans="1:3" ht="25.5" customHeight="1">
      <c r="A5" s="43" t="s">
        <v>29</v>
      </c>
      <c r="B5" s="47">
        <v>-50000</v>
      </c>
      <c r="C5" s="47">
        <v>-57664</v>
      </c>
    </row>
    <row r="6" spans="1:3" ht="25.5" customHeight="1">
      <c r="A6" s="43" t="s">
        <v>18</v>
      </c>
      <c r="B6" s="47">
        <v>5471649</v>
      </c>
      <c r="C6" s="47">
        <v>1931515</v>
      </c>
    </row>
    <row r="7" spans="1:3" ht="25.5" customHeight="1">
      <c r="A7" s="43" t="s">
        <v>19</v>
      </c>
      <c r="B7" s="46">
        <v>58699629</v>
      </c>
      <c r="C7" s="46">
        <v>-2901406</v>
      </c>
    </row>
    <row r="8" spans="1:3" ht="25.5" customHeight="1">
      <c r="A8" s="48" t="s">
        <v>65</v>
      </c>
      <c r="B8" s="46">
        <f>SUM(B3:B7)</f>
        <v>20306469</v>
      </c>
      <c r="C8" s="46">
        <f>SUM(C3:C7)</f>
        <v>38278039</v>
      </c>
    </row>
    <row r="9" spans="1:3" ht="25.5" customHeight="1">
      <c r="A9" s="43"/>
      <c r="B9" s="46"/>
      <c r="C9" s="46"/>
    </row>
    <row r="10" spans="1:3" ht="25.5" customHeight="1">
      <c r="A10" s="43" t="s">
        <v>153</v>
      </c>
      <c r="B10" s="46"/>
      <c r="C10" s="46"/>
    </row>
    <row r="11" spans="1:3" ht="25.5" customHeight="1">
      <c r="A11" s="43" t="s">
        <v>144</v>
      </c>
      <c r="B11" s="46">
        <v>0</v>
      </c>
      <c r="C11" s="46">
        <v>23000</v>
      </c>
    </row>
    <row r="12" spans="1:3" ht="25.5" customHeight="1">
      <c r="A12" s="43" t="s">
        <v>66</v>
      </c>
      <c r="B12" s="46">
        <v>500000</v>
      </c>
      <c r="C12" s="46">
        <v>0</v>
      </c>
    </row>
    <row r="13" spans="1:3" ht="25.5" customHeight="1">
      <c r="A13" s="43" t="s">
        <v>67</v>
      </c>
      <c r="B13" s="47">
        <v>-129162568</v>
      </c>
      <c r="C13" s="47">
        <v>-68177881</v>
      </c>
    </row>
    <row r="14" spans="1:3" ht="25.5" customHeight="1">
      <c r="A14" s="43" t="s">
        <v>68</v>
      </c>
      <c r="B14" s="47">
        <v>-3970523</v>
      </c>
      <c r="C14" s="47">
        <v>-5683205</v>
      </c>
    </row>
    <row r="15" spans="1:3" ht="25.5" customHeight="1">
      <c r="A15" s="43" t="s">
        <v>69</v>
      </c>
      <c r="B15" s="47">
        <v>0</v>
      </c>
      <c r="C15" s="47">
        <v>-500000</v>
      </c>
    </row>
    <row r="16" spans="1:3" ht="25.5" customHeight="1">
      <c r="A16" s="48" t="s">
        <v>70</v>
      </c>
      <c r="B16" s="47">
        <f>SUM(B11:B15)</f>
        <v>-132633091</v>
      </c>
      <c r="C16" s="47">
        <f>SUM(C11:C15)</f>
        <v>-74338086</v>
      </c>
    </row>
    <row r="17" spans="1:3" ht="25.5" customHeight="1">
      <c r="A17" s="43"/>
      <c r="B17" s="46"/>
      <c r="C17" s="46"/>
    </row>
    <row r="18" spans="1:3" ht="25.5" customHeight="1">
      <c r="A18" s="43" t="s">
        <v>154</v>
      </c>
      <c r="B18" s="46"/>
      <c r="C18" s="46"/>
    </row>
    <row r="19" spans="1:3" ht="25.5" customHeight="1">
      <c r="A19" s="43" t="s">
        <v>233</v>
      </c>
      <c r="B19" s="46">
        <v>1000000</v>
      </c>
      <c r="C19" s="46">
        <v>0</v>
      </c>
    </row>
    <row r="20" spans="1:3" ht="25.5" customHeight="1">
      <c r="A20" s="43" t="s">
        <v>71</v>
      </c>
      <c r="B20" s="46">
        <v>49688560</v>
      </c>
      <c r="C20" s="46">
        <v>72196982</v>
      </c>
    </row>
    <row r="21" spans="1:3" ht="25.5" customHeight="1">
      <c r="A21" s="43" t="s">
        <v>20</v>
      </c>
      <c r="B21" s="46">
        <v>1813603</v>
      </c>
      <c r="C21" s="46">
        <v>3969476</v>
      </c>
    </row>
    <row r="22" spans="1:3" ht="25.5" customHeight="1">
      <c r="A22" s="43" t="s">
        <v>21</v>
      </c>
      <c r="B22" s="47">
        <v>-49434513</v>
      </c>
      <c r="C22" s="47">
        <v>-73064232</v>
      </c>
    </row>
    <row r="23" spans="1:3" ht="25.5" customHeight="1">
      <c r="A23" s="43" t="s">
        <v>72</v>
      </c>
      <c r="B23" s="47">
        <v>-2848775</v>
      </c>
      <c r="C23" s="47">
        <v>-2961071</v>
      </c>
    </row>
    <row r="24" spans="1:3" ht="25.5" customHeight="1">
      <c r="A24" s="48" t="s">
        <v>22</v>
      </c>
      <c r="B24" s="46">
        <f>SUM(B19:B23)</f>
        <v>218875</v>
      </c>
      <c r="C24" s="46">
        <f>SUM(C19:C23)</f>
        <v>141155</v>
      </c>
    </row>
    <row r="25" spans="1:3" ht="25.5" customHeight="1">
      <c r="A25" s="43" t="s">
        <v>23</v>
      </c>
      <c r="B25" s="47">
        <f>SUM(B24,B16,B8)</f>
        <v>-112107747</v>
      </c>
      <c r="C25" s="47">
        <f>SUM(C24,C16,C8)</f>
        <v>-35918892</v>
      </c>
    </row>
    <row r="26" spans="1:3" ht="25.5" customHeight="1">
      <c r="A26" s="43" t="s">
        <v>155</v>
      </c>
      <c r="B26" s="46">
        <v>324315193</v>
      </c>
      <c r="C26" s="46">
        <v>360234085</v>
      </c>
    </row>
    <row r="27" spans="1:3" ht="25.5" customHeight="1">
      <c r="A27" s="48" t="s">
        <v>24</v>
      </c>
      <c r="B27" s="47">
        <f>SUM(B25:B26)</f>
        <v>212207446</v>
      </c>
      <c r="C27" s="47">
        <f>SUM(C25:C26)</f>
        <v>324315193</v>
      </c>
    </row>
    <row r="28" spans="1:3" ht="25.5" customHeight="1">
      <c r="A28" s="48"/>
      <c r="B28" s="47"/>
      <c r="C28" s="47"/>
    </row>
    <row r="29" spans="1:3" ht="25.5" customHeight="1">
      <c r="A29" s="48" t="s">
        <v>5</v>
      </c>
      <c r="B29" s="47"/>
      <c r="C29" s="47"/>
    </row>
    <row r="30" spans="1:3" ht="25.5" customHeight="1">
      <c r="A30" s="49" t="s">
        <v>73</v>
      </c>
      <c r="B30" s="50">
        <v>35583047</v>
      </c>
      <c r="C30" s="50">
        <v>7202949</v>
      </c>
    </row>
    <row r="31" spans="1:3" ht="16.5">
      <c r="B31" s="51"/>
      <c r="C31" s="51"/>
    </row>
    <row r="32" spans="1:3" ht="16.5">
      <c r="B32" s="51"/>
      <c r="C32" s="51"/>
    </row>
  </sheetData>
  <phoneticPr fontId="4" type="noConversion"/>
  <printOptions horizontalCentered="1"/>
  <pageMargins left="0.62992125984251968" right="0" top="1.2598425196850394" bottom="0" header="0.35433070866141736" footer="0.51181102362204722"/>
  <pageSetup paperSize="9" orientation="portrait" horizontalDpi="180" verticalDpi="180" r:id="rId1"/>
  <headerFooter alignWithMargins="0">
    <oddHeader xml:space="preserve">&amp;C&amp;"細明體,標準"&amp;14大華學校財團法人大華科技大學&amp;12
&amp;13現金流量表
一Ｏ二學年度&amp;R&amp;"細明體,標準"第&amp;"Times New Roman,標準"6&amp;"細明體,標準"頁,共45頁
單位:新台幣元&amp;"Times New Roman,標準"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40"/>
  <sheetViews>
    <sheetView view="pageLayout" zoomScaleNormal="100" workbookViewId="0">
      <selection activeCell="A3" sqref="A3"/>
    </sheetView>
  </sheetViews>
  <sheetFormatPr defaultRowHeight="15.6" customHeight="1"/>
  <cols>
    <col min="1" max="1" width="37.625" style="59" customWidth="1"/>
    <col min="2" max="2" width="20.125" style="10" customWidth="1"/>
    <col min="3" max="3" width="7.5" style="97" customWidth="1"/>
    <col min="4" max="4" width="20.125" style="10" customWidth="1"/>
    <col min="5" max="5" width="7.5" style="97" customWidth="1"/>
    <col min="6" max="16384" width="9" style="10"/>
  </cols>
  <sheetData>
    <row r="1" spans="1:5" ht="18" customHeight="1">
      <c r="A1" s="171" t="s">
        <v>185</v>
      </c>
      <c r="B1" s="173" t="s">
        <v>186</v>
      </c>
      <c r="C1" s="169" t="s">
        <v>187</v>
      </c>
      <c r="D1" s="173" t="s">
        <v>188</v>
      </c>
      <c r="E1" s="169" t="s">
        <v>187</v>
      </c>
    </row>
    <row r="2" spans="1:5" ht="18" customHeight="1">
      <c r="A2" s="172"/>
      <c r="B2" s="174"/>
      <c r="C2" s="170"/>
      <c r="D2" s="174"/>
      <c r="E2" s="170"/>
    </row>
    <row r="3" spans="1:5" ht="19.7" customHeight="1">
      <c r="A3" s="52" t="s">
        <v>189</v>
      </c>
      <c r="B3" s="53"/>
      <c r="C3" s="94"/>
      <c r="D3" s="53"/>
      <c r="E3" s="94"/>
    </row>
    <row r="4" spans="1:5" ht="19.7" customHeight="1">
      <c r="A4" s="54" t="s">
        <v>190</v>
      </c>
      <c r="B4" s="55">
        <v>325326899</v>
      </c>
      <c r="C4" s="95">
        <f>B4/B13*100</f>
        <v>63.239188981870633</v>
      </c>
      <c r="D4" s="55">
        <v>358720734</v>
      </c>
      <c r="E4" s="95">
        <f>D4/D13*100</f>
        <v>69.209699641611905</v>
      </c>
    </row>
    <row r="5" spans="1:5" ht="19.7" customHeight="1">
      <c r="A5" s="54" t="s">
        <v>191</v>
      </c>
      <c r="B5" s="55">
        <v>74530263</v>
      </c>
      <c r="C5" s="95">
        <f>B5/B13*100</f>
        <v>14.487684237648976</v>
      </c>
      <c r="D5" s="55">
        <v>38281212</v>
      </c>
      <c r="E5" s="95">
        <f>D5/D13*100</f>
        <v>7.3857765479395727</v>
      </c>
    </row>
    <row r="6" spans="1:5" ht="19.7" customHeight="1">
      <c r="A6" s="54" t="s">
        <v>192</v>
      </c>
      <c r="B6" s="55">
        <v>16123181</v>
      </c>
      <c r="C6" s="95">
        <f>B6/B13*100</f>
        <v>3.1341302959639559</v>
      </c>
      <c r="D6" s="55">
        <v>40563023</v>
      </c>
      <c r="E6" s="95">
        <f>D6/D13*100</f>
        <v>7.8260172114439186</v>
      </c>
    </row>
    <row r="7" spans="1:5" ht="19.7" customHeight="1">
      <c r="A7" s="54" t="s">
        <v>193</v>
      </c>
      <c r="B7" s="55">
        <v>3153312</v>
      </c>
      <c r="C7" s="95">
        <f>B7/B13*100</f>
        <v>0.61296159063318167</v>
      </c>
      <c r="D7" s="55">
        <v>1996345</v>
      </c>
      <c r="E7" s="95">
        <f>D7/D13*100</f>
        <v>0.3851643485738232</v>
      </c>
    </row>
    <row r="8" spans="1:5" ht="19.7" customHeight="1">
      <c r="A8" s="54" t="s">
        <v>194</v>
      </c>
      <c r="B8" s="55">
        <v>65742769</v>
      </c>
      <c r="C8" s="95">
        <f>B8/B13*100</f>
        <v>12.779513178166265</v>
      </c>
      <c r="D8" s="55">
        <v>65456437</v>
      </c>
      <c r="E8" s="95">
        <f>D8/D13*100</f>
        <v>12.628822130978614</v>
      </c>
    </row>
    <row r="9" spans="1:5" ht="19.7" customHeight="1">
      <c r="A9" s="54" t="s">
        <v>195</v>
      </c>
      <c r="B9" s="55">
        <v>2409486</v>
      </c>
      <c r="C9" s="95">
        <f>B9/B13*100</f>
        <v>0.46837178533820389</v>
      </c>
      <c r="D9" s="55">
        <v>3282771</v>
      </c>
      <c r="E9" s="95">
        <f>D9/D13*100</f>
        <v>0.63336064344190923</v>
      </c>
    </row>
    <row r="10" spans="1:5" ht="19.7" customHeight="1">
      <c r="A10" s="54" t="s">
        <v>196</v>
      </c>
      <c r="B10" s="55">
        <v>13146175</v>
      </c>
      <c r="C10" s="95">
        <f>B10/B13*100</f>
        <v>2.5554402287950468</v>
      </c>
      <c r="D10" s="55">
        <v>15309928</v>
      </c>
      <c r="E10" s="95">
        <f>D10/D13*100</f>
        <v>2.9538173235749015</v>
      </c>
    </row>
    <row r="11" spans="1:5" ht="19.7" customHeight="1">
      <c r="A11" s="54" t="s">
        <v>197</v>
      </c>
      <c r="B11" s="55">
        <v>-50000</v>
      </c>
      <c r="C11" s="95">
        <f>B11/B13*100</f>
        <v>-9.7193298765422143E-3</v>
      </c>
      <c r="D11" s="55">
        <v>-57664</v>
      </c>
      <c r="E11" s="95">
        <f>D11/D13*100</f>
        <v>-1.1125390148576995E-2</v>
      </c>
    </row>
    <row r="12" spans="1:5" ht="19.7" customHeight="1">
      <c r="A12" s="54" t="s">
        <v>198</v>
      </c>
      <c r="B12" s="55">
        <v>14056674</v>
      </c>
      <c r="C12" s="95">
        <f>B12/B13*100</f>
        <v>2.732429031460283</v>
      </c>
      <c r="D12" s="55">
        <v>-5242873</v>
      </c>
      <c r="E12" s="95">
        <f>D12/D13*100</f>
        <v>-1.0115324574160711</v>
      </c>
    </row>
    <row r="13" spans="1:5" ht="19.7" customHeight="1">
      <c r="A13" s="56" t="s">
        <v>199</v>
      </c>
      <c r="B13" s="55">
        <f>SUM(B4:B12)</f>
        <v>514438759</v>
      </c>
      <c r="C13" s="95">
        <f>SUM(C4:C12)</f>
        <v>100</v>
      </c>
      <c r="D13" s="55">
        <f>SUM(D4:D12)</f>
        <v>518309913</v>
      </c>
      <c r="E13" s="95">
        <f>SUM(E4:E12)</f>
        <v>99.999999999999986</v>
      </c>
    </row>
    <row r="14" spans="1:5" ht="19.7" customHeight="1">
      <c r="A14" s="56" t="s">
        <v>200</v>
      </c>
      <c r="B14" s="55"/>
      <c r="C14" s="95"/>
      <c r="D14" s="55"/>
      <c r="E14" s="95"/>
    </row>
    <row r="15" spans="1:5" ht="19.7" customHeight="1">
      <c r="A15" s="54" t="s">
        <v>201</v>
      </c>
      <c r="B15" s="55">
        <v>3297464</v>
      </c>
      <c r="C15" s="95">
        <f>(B15)/(B25+B26)*100</f>
        <v>0.64098280744044789</v>
      </c>
      <c r="D15" s="55">
        <v>3751492</v>
      </c>
      <c r="E15" s="95">
        <f>(D15)/(D25+D26)*100</f>
        <v>0.723793218286373</v>
      </c>
    </row>
    <row r="16" spans="1:5" ht="19.7" customHeight="1">
      <c r="A16" s="54" t="s">
        <v>202</v>
      </c>
      <c r="B16" s="55">
        <v>107614625</v>
      </c>
      <c r="C16" s="95">
        <f>B16/(B25+B26)*100</f>
        <v>20.918840798307734</v>
      </c>
      <c r="D16" s="55">
        <v>106622595</v>
      </c>
      <c r="E16" s="95">
        <f>D16/(D25+D26)*100</f>
        <v>20.571205050442476</v>
      </c>
    </row>
    <row r="17" spans="1:5" ht="19.7" customHeight="1">
      <c r="A17" s="54" t="s">
        <v>203</v>
      </c>
      <c r="B17" s="55">
        <v>393917705</v>
      </c>
      <c r="C17" s="95">
        <f>B17/(B25+B26)*100</f>
        <v>76.572322382108851</v>
      </c>
      <c r="D17" s="55">
        <v>345381933</v>
      </c>
      <c r="E17" s="95">
        <f>D17/(D25+D26)*100</f>
        <v>66.636181237768454</v>
      </c>
    </row>
    <row r="18" spans="1:5" ht="19.7" customHeight="1">
      <c r="A18" s="54" t="s">
        <v>204</v>
      </c>
      <c r="B18" s="55">
        <v>25884007</v>
      </c>
      <c r="C18" s="95">
        <f>B18/(B25+B26)*100</f>
        <v>5.0315040511945561</v>
      </c>
      <c r="D18" s="55">
        <v>26579765</v>
      </c>
      <c r="E18" s="95">
        <f>D18/(D25+D26)*100</f>
        <v>5.1281606493217886</v>
      </c>
    </row>
    <row r="19" spans="1:5" ht="19.7" customHeight="1">
      <c r="A19" s="54" t="s">
        <v>205</v>
      </c>
      <c r="B19" s="55">
        <v>61040842</v>
      </c>
      <c r="C19" s="95">
        <f>B19/(B25+B26)*100</f>
        <v>11.865521586797856</v>
      </c>
      <c r="D19" s="55">
        <v>29202543</v>
      </c>
      <c r="E19" s="95">
        <f>D19/(D25+D26)*100</f>
        <v>5.6341857000138065</v>
      </c>
    </row>
    <row r="20" spans="1:5" ht="19.7" customHeight="1">
      <c r="A20" s="54" t="s">
        <v>234</v>
      </c>
      <c r="B20" s="55">
        <v>14331505</v>
      </c>
      <c r="C20" s="95">
        <f>B20/(B25+B26)*100</f>
        <v>2.7858524944462828</v>
      </c>
      <c r="D20" s="55">
        <v>39380990</v>
      </c>
      <c r="E20" s="95">
        <f>D20/(D25+D26)*100</f>
        <v>7.5979619552443323</v>
      </c>
    </row>
    <row r="21" spans="1:5" ht="19.7" customHeight="1">
      <c r="A21" s="54" t="s">
        <v>206</v>
      </c>
      <c r="B21" s="55">
        <v>2533636</v>
      </c>
      <c r="C21" s="95">
        <f>B21/(B25+B26)*100</f>
        <v>0.49250488142165816</v>
      </c>
      <c r="D21" s="55">
        <v>2416804</v>
      </c>
      <c r="E21" s="95">
        <f>D21/(D25+D26)*100</f>
        <v>0.46628550590735085</v>
      </c>
    </row>
    <row r="22" spans="1:5" ht="19.7" customHeight="1">
      <c r="A22" s="54" t="s">
        <v>207</v>
      </c>
      <c r="B22" s="55">
        <v>3577465</v>
      </c>
      <c r="C22" s="95">
        <f>B22/(B25+B26)*100</f>
        <v>0.69541124913568186</v>
      </c>
      <c r="D22" s="55">
        <v>4973193</v>
      </c>
      <c r="E22" s="95">
        <f>D22/(D25+D26)*100</f>
        <v>0.95950181064740692</v>
      </c>
    </row>
    <row r="23" spans="1:5" ht="19.7" customHeight="1">
      <c r="A23" s="54" t="s">
        <v>208</v>
      </c>
      <c r="B23" s="55">
        <v>-67950355</v>
      </c>
      <c r="C23" s="95">
        <f>B23/(B25+B26)*100</f>
        <v>-13.208638309462991</v>
      </c>
      <c r="D23" s="55">
        <v>-74004459</v>
      </c>
      <c r="E23" s="95">
        <f>D23/(D25+D26)*100</f>
        <v>-14.278032725953285</v>
      </c>
    </row>
    <row r="24" spans="1:5" ht="19.7" customHeight="1">
      <c r="A24" s="54" t="s">
        <v>209</v>
      </c>
      <c r="B24" s="55">
        <v>-50114604</v>
      </c>
      <c r="C24" s="95">
        <f>B24/(B25+B26)*100</f>
        <v>-9.7416073581656395</v>
      </c>
      <c r="D24" s="55">
        <v>-4272982</v>
      </c>
      <c r="E24" s="95">
        <f>D24/(D25+D26)*100</f>
        <v>-0.82440676761665554</v>
      </c>
    </row>
    <row r="25" spans="1:5" ht="19.7" customHeight="1">
      <c r="A25" s="56" t="s">
        <v>210</v>
      </c>
      <c r="B25" s="55">
        <f>SUM(B15:B24)</f>
        <v>494132290</v>
      </c>
      <c r="C25" s="95">
        <f>SUM(C15:C24)</f>
        <v>96.052694583224437</v>
      </c>
      <c r="D25" s="55">
        <f>SUM(D15:D24)</f>
        <v>480031874</v>
      </c>
      <c r="E25" s="95">
        <f>SUM(E15:E24)</f>
        <v>92.614835634062047</v>
      </c>
    </row>
    <row r="26" spans="1:5" ht="19.7" customHeight="1">
      <c r="A26" s="56" t="s">
        <v>211</v>
      </c>
      <c r="B26" s="55">
        <f>SUM(B13-B25)</f>
        <v>20306469</v>
      </c>
      <c r="C26" s="95">
        <f>100-C25</f>
        <v>3.9473054167755635</v>
      </c>
      <c r="D26" s="55">
        <f>SUM(D13-D25)</f>
        <v>38278039</v>
      </c>
      <c r="E26" s="95">
        <f>100-E25</f>
        <v>7.3851643659379533</v>
      </c>
    </row>
    <row r="27" spans="1:5" ht="19.7" customHeight="1">
      <c r="A27" s="56" t="s">
        <v>212</v>
      </c>
      <c r="B27" s="55"/>
      <c r="C27" s="95"/>
      <c r="D27" s="55"/>
      <c r="E27" s="95"/>
    </row>
    <row r="28" spans="1:5" ht="19.7" customHeight="1">
      <c r="A28" s="54" t="s">
        <v>213</v>
      </c>
      <c r="B28" s="55">
        <v>23746103</v>
      </c>
      <c r="C28" s="95">
        <f>B28/B26*C26</f>
        <v>4.6159241667869706</v>
      </c>
      <c r="D28" s="55">
        <v>20982691</v>
      </c>
      <c r="E28" s="95">
        <f>D28/D26*E26</f>
        <v>4.0482905060702556</v>
      </c>
    </row>
    <row r="29" spans="1:5" ht="19.7" customHeight="1">
      <c r="A29" s="54" t="s">
        <v>214</v>
      </c>
      <c r="B29" s="55">
        <v>5177867</v>
      </c>
      <c r="C29" s="95">
        <f>B29/B26*C26</f>
        <v>1.0065079485972395</v>
      </c>
      <c r="D29" s="55">
        <v>6299590</v>
      </c>
      <c r="E29" s="95">
        <f>D29/D26*E26</f>
        <v>1.215409900909999</v>
      </c>
    </row>
    <row r="30" spans="1:5" ht="19.7" customHeight="1">
      <c r="A30" s="54" t="s">
        <v>215</v>
      </c>
      <c r="B30" s="55">
        <v>250974</v>
      </c>
      <c r="C30" s="95">
        <f>B30/B26*C26</f>
        <v>4.8785981928706076E-2</v>
      </c>
      <c r="D30" s="55">
        <v>1630288</v>
      </c>
      <c r="E30" s="95">
        <f>D30/D26*E26</f>
        <v>0.31453922819338404</v>
      </c>
    </row>
    <row r="31" spans="1:5" ht="19.7" customHeight="1">
      <c r="A31" s="54" t="s">
        <v>216</v>
      </c>
      <c r="B31" s="55">
        <v>3970523</v>
      </c>
      <c r="C31" s="95">
        <f>B31/B26*C26</f>
        <v>0.77181645638795993</v>
      </c>
      <c r="D31" s="55">
        <v>5683205</v>
      </c>
      <c r="E31" s="95">
        <f>D31/D26*E26</f>
        <v>1.0964878072860631</v>
      </c>
    </row>
    <row r="32" spans="1:5" ht="19.7" customHeight="1">
      <c r="A32" s="56" t="s">
        <v>217</v>
      </c>
      <c r="B32" s="55">
        <f>SUM(B28:B31)</f>
        <v>33145467</v>
      </c>
      <c r="C32" s="95">
        <f>SUM(C28:C31)</f>
        <v>6.4430345537008762</v>
      </c>
      <c r="D32" s="55">
        <f>SUM(D28:D31)</f>
        <v>34595774</v>
      </c>
      <c r="E32" s="95">
        <f>SUM(E28:E31)</f>
        <v>6.6747274424597016</v>
      </c>
    </row>
    <row r="33" spans="1:5" ht="19.7" customHeight="1">
      <c r="A33" s="56" t="s">
        <v>218</v>
      </c>
      <c r="B33" s="55">
        <f>SUM(B26-B32)</f>
        <v>-12838998</v>
      </c>
      <c r="C33" s="95">
        <f>C26-C32</f>
        <v>-2.4957291369253127</v>
      </c>
      <c r="D33" s="55">
        <f>SUM(D26-D32)</f>
        <v>3682265</v>
      </c>
      <c r="E33" s="95">
        <f>E26-E32</f>
        <v>0.71043692347825171</v>
      </c>
    </row>
    <row r="34" spans="1:5" ht="19.7" customHeight="1">
      <c r="A34" s="56" t="s">
        <v>219</v>
      </c>
      <c r="B34" s="55"/>
      <c r="C34" s="95"/>
      <c r="D34" s="55"/>
      <c r="E34" s="95"/>
    </row>
    <row r="35" spans="1:5" ht="19.7" customHeight="1">
      <c r="A35" s="56" t="s">
        <v>220</v>
      </c>
      <c r="B35" s="55">
        <v>0</v>
      </c>
      <c r="C35" s="95">
        <v>0</v>
      </c>
      <c r="D35" s="55">
        <v>0</v>
      </c>
      <c r="E35" s="95">
        <v>0</v>
      </c>
    </row>
    <row r="36" spans="1:5" ht="19.7" customHeight="1">
      <c r="A36" s="56" t="s">
        <v>221</v>
      </c>
      <c r="B36" s="55">
        <v>0</v>
      </c>
      <c r="C36" s="77">
        <f>B36/B33*C33</f>
        <v>0</v>
      </c>
      <c r="D36" s="55">
        <v>520000</v>
      </c>
      <c r="E36" s="77">
        <f>D36/D33*E33</f>
        <v>0.10032607653406013</v>
      </c>
    </row>
    <row r="37" spans="1:5" ht="19.7" customHeight="1">
      <c r="A37" s="56" t="s">
        <v>222</v>
      </c>
      <c r="B37" s="55">
        <v>99987624</v>
      </c>
      <c r="C37" s="77">
        <f>B37/B33*C33</f>
        <v>19.436254024553371</v>
      </c>
      <c r="D37" s="55">
        <v>38745312</v>
      </c>
      <c r="E37" s="77">
        <f>D37/D33*E33</f>
        <v>7.4753175712462268</v>
      </c>
    </row>
    <row r="38" spans="1:5" ht="19.7" customHeight="1">
      <c r="A38" s="56" t="s">
        <v>223</v>
      </c>
      <c r="B38" s="55">
        <f>SUM(B35:B37)</f>
        <v>99987624</v>
      </c>
      <c r="C38" s="95">
        <f>SUM(C35:C37)</f>
        <v>19.436254024553371</v>
      </c>
      <c r="D38" s="55">
        <f>SUM(D35:D37)</f>
        <v>39265312</v>
      </c>
      <c r="E38" s="95">
        <f>SUM(E35:E37)</f>
        <v>7.5756436477802866</v>
      </c>
    </row>
    <row r="39" spans="1:5" ht="19.7" customHeight="1">
      <c r="A39" s="57" t="s">
        <v>224</v>
      </c>
      <c r="B39" s="58">
        <f>SUM(B33-B38)</f>
        <v>-112826622</v>
      </c>
      <c r="C39" s="96">
        <f>-(C38-C33)</f>
        <v>-21.931983161478684</v>
      </c>
      <c r="D39" s="58">
        <f>SUM(D33-D38)</f>
        <v>-35583047</v>
      </c>
      <c r="E39" s="96">
        <f>-(E38-E33)</f>
        <v>-6.8652067243020349</v>
      </c>
    </row>
    <row r="40" spans="1:5" ht="22.5" customHeight="1"/>
  </sheetData>
  <mergeCells count="5">
    <mergeCell ref="E1:E2"/>
    <mergeCell ref="A1:A2"/>
    <mergeCell ref="B1:B2"/>
    <mergeCell ref="D1:D2"/>
    <mergeCell ref="C1:C2"/>
  </mergeCells>
  <phoneticPr fontId="4" type="noConversion"/>
  <printOptions horizontalCentered="1"/>
  <pageMargins left="0.62992125984251968" right="0" top="1.0629921259842521" bottom="0" header="0.27559055118110237" footer="0"/>
  <pageSetup paperSize="9" orientation="portrait" r:id="rId1"/>
  <headerFooter alignWithMargins="0">
    <oddHeader xml:space="preserve">&amp;C&amp;14大華學校財團法人大華科技大學&amp;12
&amp;13現金收支概況表
一Ｏ二學年度&amp;"Times New Roman,標準"&amp;12
&amp;R&amp;"細明體,標準"第&amp;"Times New Roman,標準"7&amp;"細明體,標準"頁&amp;"Times New Roman,標準",&amp;"細明體,標準"共&amp;"Times New Roman,標準"45&amp;"細明體,標準"頁
單位&amp;"Times New Roman,標準":&amp;"細明體,標準"新台幣元&amp;"Times New Roman,標準"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11BB1"/>
  </sheetPr>
  <dimension ref="A1:M33"/>
  <sheetViews>
    <sheetView view="pageLayout" zoomScaleNormal="100" workbookViewId="0">
      <selection activeCell="C3" sqref="C3"/>
    </sheetView>
  </sheetViews>
  <sheetFormatPr defaultRowHeight="14.25"/>
  <cols>
    <col min="1" max="1" width="13.125" style="38" customWidth="1"/>
    <col min="2" max="2" width="11.625" style="39" customWidth="1"/>
    <col min="3" max="5" width="10.625" style="39" customWidth="1"/>
    <col min="6" max="6" width="6.625" style="39" customWidth="1"/>
    <col min="7" max="9" width="10.625" style="40" customWidth="1"/>
    <col min="10" max="10" width="6.625" style="39" customWidth="1"/>
    <col min="11" max="11" width="12" style="39" customWidth="1"/>
    <col min="12" max="12" width="5.75" style="39" customWidth="1"/>
    <col min="13" max="13" width="1.25" style="39" hidden="1" customWidth="1"/>
    <col min="14" max="16384" width="9" style="39"/>
  </cols>
  <sheetData>
    <row r="1" spans="1:13" ht="24" customHeight="1">
      <c r="A1" s="177" t="s">
        <v>114</v>
      </c>
      <c r="B1" s="179" t="s">
        <v>115</v>
      </c>
      <c r="C1" s="189" t="s">
        <v>116</v>
      </c>
      <c r="D1" s="190"/>
      <c r="E1" s="190"/>
      <c r="F1" s="191"/>
      <c r="G1" s="189" t="s">
        <v>16</v>
      </c>
      <c r="H1" s="190"/>
      <c r="I1" s="190"/>
      <c r="J1" s="191"/>
      <c r="K1" s="179" t="s">
        <v>117</v>
      </c>
      <c r="L1" s="181" t="s">
        <v>118</v>
      </c>
      <c r="M1" s="21"/>
    </row>
    <row r="2" spans="1:13" ht="24" customHeight="1">
      <c r="A2" s="178"/>
      <c r="B2" s="180"/>
      <c r="C2" s="15" t="s">
        <v>119</v>
      </c>
      <c r="D2" s="15" t="s">
        <v>120</v>
      </c>
      <c r="E2" s="15" t="s">
        <v>121</v>
      </c>
      <c r="F2" s="15" t="s">
        <v>122</v>
      </c>
      <c r="G2" s="16" t="s">
        <v>119</v>
      </c>
      <c r="H2" s="16" t="s">
        <v>120</v>
      </c>
      <c r="I2" s="16" t="s">
        <v>121</v>
      </c>
      <c r="J2" s="17" t="s">
        <v>122</v>
      </c>
      <c r="K2" s="180"/>
      <c r="L2" s="182"/>
      <c r="M2" s="21"/>
    </row>
    <row r="3" spans="1:13" ht="24" customHeight="1">
      <c r="A3" s="18" t="s">
        <v>123</v>
      </c>
      <c r="B3" s="2">
        <f>SUM(B4:B10)</f>
        <v>2258412325</v>
      </c>
      <c r="C3" s="2">
        <f>SUM(C4:C10)</f>
        <v>134877863</v>
      </c>
      <c r="D3" s="2">
        <f>SUM(D4:D10)</f>
        <v>313000000</v>
      </c>
      <c r="E3" s="2">
        <f>SUM(E4:E10)</f>
        <v>-178122137</v>
      </c>
      <c r="F3" s="19">
        <f>SUM(E3/D3*100)</f>
        <v>-56.908030990415334</v>
      </c>
      <c r="G3" s="16">
        <f>SUM(G4:G10)</f>
        <v>33576272</v>
      </c>
      <c r="H3" s="16">
        <f>SUM(H4:H10)</f>
        <v>43253171</v>
      </c>
      <c r="I3" s="16">
        <f>SUM(I4:I10)</f>
        <v>-9676899</v>
      </c>
      <c r="J3" s="19">
        <f>SUM(I3/H3*100)</f>
        <v>-22.372692628709235</v>
      </c>
      <c r="K3" s="16">
        <f>SUM(K4:K10)</f>
        <v>2359713916</v>
      </c>
      <c r="L3" s="107"/>
      <c r="M3" s="21"/>
    </row>
    <row r="4" spans="1:13" ht="24" customHeight="1">
      <c r="A4" s="20" t="s">
        <v>124</v>
      </c>
      <c r="B4" s="4">
        <v>91454061</v>
      </c>
      <c r="C4" s="3">
        <v>0</v>
      </c>
      <c r="D4" s="3">
        <v>0</v>
      </c>
      <c r="E4" s="3">
        <f>SUM(C4-D4)</f>
        <v>0</v>
      </c>
      <c r="F4" s="19">
        <v>0</v>
      </c>
      <c r="G4" s="4">
        <v>0</v>
      </c>
      <c r="H4" s="4">
        <v>0</v>
      </c>
      <c r="I4" s="4">
        <v>0</v>
      </c>
      <c r="J4" s="19">
        <v>0</v>
      </c>
      <c r="K4" s="3">
        <f>SUM(B4+C4-G4)</f>
        <v>91454061</v>
      </c>
      <c r="L4" s="21"/>
      <c r="M4" s="21"/>
    </row>
    <row r="5" spans="1:13" ht="24" customHeight="1">
      <c r="A5" s="20" t="s">
        <v>125</v>
      </c>
      <c r="B5" s="4">
        <v>72280306</v>
      </c>
      <c r="C5" s="3">
        <v>0</v>
      </c>
      <c r="D5" s="3">
        <v>0</v>
      </c>
      <c r="E5" s="3">
        <f t="shared" ref="E5:E15" si="0">SUM(C5-D5)</f>
        <v>0</v>
      </c>
      <c r="F5" s="19">
        <v>0</v>
      </c>
      <c r="G5" s="4"/>
      <c r="H5" s="4">
        <v>0</v>
      </c>
      <c r="I5" s="4">
        <f t="shared" ref="I5:I13" si="1">SUM(G5-H5)</f>
        <v>0</v>
      </c>
      <c r="J5" s="19">
        <v>0</v>
      </c>
      <c r="K5" s="3">
        <f>SUM(B5+C5-G5)</f>
        <v>72280306</v>
      </c>
      <c r="L5" s="21"/>
      <c r="M5" s="21"/>
    </row>
    <row r="6" spans="1:13" ht="24" customHeight="1">
      <c r="A6" s="22" t="s">
        <v>126</v>
      </c>
      <c r="B6" s="4">
        <v>1302848797</v>
      </c>
      <c r="C6" s="3">
        <v>0</v>
      </c>
      <c r="D6" s="3">
        <v>0</v>
      </c>
      <c r="E6" s="3">
        <f t="shared" si="0"/>
        <v>0</v>
      </c>
      <c r="F6" s="19">
        <v>0</v>
      </c>
      <c r="G6" s="4">
        <v>0</v>
      </c>
      <c r="H6" s="4">
        <v>0</v>
      </c>
      <c r="I6" s="4">
        <f t="shared" si="1"/>
        <v>0</v>
      </c>
      <c r="J6" s="19">
        <v>0</v>
      </c>
      <c r="K6" s="3">
        <f t="shared" ref="K6:K20" si="2">SUM(B6+C6-G6)</f>
        <v>1302848797</v>
      </c>
      <c r="L6" s="23"/>
      <c r="M6" s="21"/>
    </row>
    <row r="7" spans="1:13" ht="24" customHeight="1">
      <c r="A7" s="20" t="s">
        <v>127</v>
      </c>
      <c r="B7" s="4">
        <v>554205923</v>
      </c>
      <c r="C7" s="3">
        <v>24183284</v>
      </c>
      <c r="D7" s="3">
        <v>31484900</v>
      </c>
      <c r="E7" s="3">
        <f t="shared" si="0"/>
        <v>-7301616</v>
      </c>
      <c r="F7" s="19">
        <f t="shared" ref="F7:F22" si="3">SUM(E7/D7*100)</f>
        <v>-23.19085021708819</v>
      </c>
      <c r="G7" s="4">
        <v>29100687</v>
      </c>
      <c r="H7" s="4">
        <v>40720660</v>
      </c>
      <c r="I7" s="4">
        <f t="shared" si="1"/>
        <v>-11619973</v>
      </c>
      <c r="J7" s="19">
        <f>SUM(I7/H7*100)</f>
        <v>-28.535816953850947</v>
      </c>
      <c r="K7" s="3">
        <f>SUM(B7+C7-G7)</f>
        <v>549288520</v>
      </c>
      <c r="L7" s="23"/>
      <c r="M7" s="21"/>
    </row>
    <row r="8" spans="1:13" ht="24" customHeight="1">
      <c r="A8" s="20" t="s">
        <v>141</v>
      </c>
      <c r="B8" s="4">
        <v>113585329</v>
      </c>
      <c r="C8" s="3">
        <v>5012879</v>
      </c>
      <c r="D8" s="3">
        <v>5515100</v>
      </c>
      <c r="E8" s="3">
        <f t="shared" si="0"/>
        <v>-502221</v>
      </c>
      <c r="F8" s="19">
        <f t="shared" si="3"/>
        <v>-9.1062900038077288</v>
      </c>
      <c r="G8" s="4">
        <v>0</v>
      </c>
      <c r="H8" s="4">
        <v>0</v>
      </c>
      <c r="I8" s="4">
        <f t="shared" si="1"/>
        <v>0</v>
      </c>
      <c r="J8" s="19">
        <v>0</v>
      </c>
      <c r="K8" s="3">
        <f t="shared" si="2"/>
        <v>118598208</v>
      </c>
      <c r="L8" s="23"/>
      <c r="M8" s="21"/>
    </row>
    <row r="9" spans="1:13" ht="24" customHeight="1">
      <c r="A9" s="20" t="s">
        <v>128</v>
      </c>
      <c r="B9" s="4">
        <v>90781855</v>
      </c>
      <c r="C9" s="3">
        <v>484000</v>
      </c>
      <c r="D9" s="3">
        <v>1000000</v>
      </c>
      <c r="E9" s="3">
        <f>SUM(C9-D9)</f>
        <v>-516000</v>
      </c>
      <c r="F9" s="19">
        <f t="shared" si="3"/>
        <v>-51.6</v>
      </c>
      <c r="G9" s="4">
        <v>4475585</v>
      </c>
      <c r="H9" s="4">
        <v>2532511</v>
      </c>
      <c r="I9" s="4">
        <f t="shared" si="1"/>
        <v>1943074</v>
      </c>
      <c r="J9" s="19">
        <f>SUM(I9/H9*100)</f>
        <v>76.725194875757694</v>
      </c>
      <c r="K9" s="3">
        <f t="shared" si="2"/>
        <v>86790270</v>
      </c>
      <c r="L9" s="23"/>
      <c r="M9" s="21"/>
    </row>
    <row r="10" spans="1:13" ht="24" customHeight="1">
      <c r="A10" s="24" t="s">
        <v>129</v>
      </c>
      <c r="B10" s="4">
        <v>33256054</v>
      </c>
      <c r="C10" s="3">
        <v>105197700</v>
      </c>
      <c r="D10" s="3">
        <v>275000000</v>
      </c>
      <c r="E10" s="3">
        <f>SUM(C10-D10)</f>
        <v>-169802300</v>
      </c>
      <c r="F10" s="19">
        <f t="shared" si="3"/>
        <v>-61.746290909090909</v>
      </c>
      <c r="G10" s="4">
        <v>0</v>
      </c>
      <c r="H10" s="4">
        <v>0</v>
      </c>
      <c r="I10" s="4">
        <f t="shared" si="1"/>
        <v>0</v>
      </c>
      <c r="J10" s="19">
        <v>0</v>
      </c>
      <c r="K10" s="3">
        <f>SUM(B10+C10-G10)</f>
        <v>138453754</v>
      </c>
      <c r="L10" s="23">
        <v>1</v>
      </c>
      <c r="M10" s="21"/>
    </row>
    <row r="11" spans="1:13" ht="24" customHeight="1">
      <c r="A11" s="25" t="s">
        <v>130</v>
      </c>
      <c r="B11" s="4">
        <f>SUM(B12:B15)</f>
        <v>993349837</v>
      </c>
      <c r="C11" s="4">
        <f>SUM(C12:C15)</f>
        <v>63050336</v>
      </c>
      <c r="D11" s="4">
        <f>SUM(D12:D15)</f>
        <v>67700436</v>
      </c>
      <c r="E11" s="4">
        <f>SUM(E12:E15)</f>
        <v>-4650100</v>
      </c>
      <c r="F11" s="19">
        <f t="shared" si="3"/>
        <v>-6.8686411413953081</v>
      </c>
      <c r="G11" s="4">
        <v>33573410</v>
      </c>
      <c r="H11" s="4">
        <f>SUM(H12:H15)</f>
        <v>43253171</v>
      </c>
      <c r="I11" s="4">
        <f>SUM(I12:I15)</f>
        <v>-9679761</v>
      </c>
      <c r="J11" s="19">
        <f>SUM(I11/H11*100)</f>
        <v>-22.37930948461559</v>
      </c>
      <c r="K11" s="4">
        <f>SUM(K12:K15)</f>
        <v>1022826763</v>
      </c>
      <c r="L11" s="21"/>
      <c r="M11" s="21"/>
    </row>
    <row r="12" spans="1:13" ht="24" customHeight="1">
      <c r="A12" s="20" t="s">
        <v>98</v>
      </c>
      <c r="B12" s="4">
        <v>64957901</v>
      </c>
      <c r="C12" s="3">
        <v>1400712</v>
      </c>
      <c r="D12" s="3">
        <v>1400712</v>
      </c>
      <c r="E12" s="3">
        <f t="shared" si="0"/>
        <v>0</v>
      </c>
      <c r="F12" s="19">
        <f t="shared" si="3"/>
        <v>0</v>
      </c>
      <c r="G12" s="4"/>
      <c r="H12" s="4">
        <v>0</v>
      </c>
      <c r="I12" s="4">
        <f t="shared" si="1"/>
        <v>0</v>
      </c>
      <c r="J12" s="19">
        <v>0</v>
      </c>
      <c r="K12" s="3">
        <f t="shared" si="2"/>
        <v>66358613</v>
      </c>
      <c r="L12" s="21"/>
      <c r="M12" s="21"/>
    </row>
    <row r="13" spans="1:13" ht="24" customHeight="1">
      <c r="A13" s="22" t="s">
        <v>126</v>
      </c>
      <c r="B13" s="4">
        <v>370813822</v>
      </c>
      <c r="C13" s="5">
        <v>25789446</v>
      </c>
      <c r="D13" s="4">
        <v>25789464</v>
      </c>
      <c r="E13" s="3">
        <f t="shared" si="0"/>
        <v>-18</v>
      </c>
      <c r="F13" s="19">
        <f t="shared" si="3"/>
        <v>-6.979594457643632E-5</v>
      </c>
      <c r="G13" s="4">
        <v>0</v>
      </c>
      <c r="H13" s="4">
        <v>0</v>
      </c>
      <c r="I13" s="4">
        <f t="shared" si="1"/>
        <v>0</v>
      </c>
      <c r="J13" s="19">
        <v>0</v>
      </c>
      <c r="K13" s="3">
        <f>SUM(B13+C13-G13)</f>
        <v>396603268</v>
      </c>
      <c r="L13" s="21"/>
      <c r="M13" s="21"/>
    </row>
    <row r="14" spans="1:13" ht="24" customHeight="1">
      <c r="A14" s="20" t="s">
        <v>127</v>
      </c>
      <c r="B14" s="4">
        <v>475692483</v>
      </c>
      <c r="C14" s="5">
        <v>31822940</v>
      </c>
      <c r="D14" s="4">
        <v>35275428</v>
      </c>
      <c r="E14" s="3">
        <f t="shared" si="0"/>
        <v>-3452488</v>
      </c>
      <c r="F14" s="19">
        <f t="shared" si="3"/>
        <v>-9.7872320642006105</v>
      </c>
      <c r="G14" s="4">
        <v>29098027</v>
      </c>
      <c r="H14" s="4">
        <v>40720660</v>
      </c>
      <c r="I14" s="4">
        <f>SUM(G14-H14)</f>
        <v>-11622633</v>
      </c>
      <c r="J14" s="19">
        <f>SUM(I14/H14*100)</f>
        <v>-28.542349264476556</v>
      </c>
      <c r="K14" s="3">
        <f t="shared" si="2"/>
        <v>478417396</v>
      </c>
      <c r="L14" s="21"/>
      <c r="M14" s="21"/>
    </row>
    <row r="15" spans="1:13" ht="24" customHeight="1">
      <c r="A15" s="20" t="s">
        <v>128</v>
      </c>
      <c r="B15" s="4">
        <v>81885631</v>
      </c>
      <c r="C15" s="5">
        <v>4037238</v>
      </c>
      <c r="D15" s="4">
        <v>5234832</v>
      </c>
      <c r="E15" s="3">
        <f t="shared" si="0"/>
        <v>-1197594</v>
      </c>
      <c r="F15" s="19">
        <f t="shared" si="3"/>
        <v>-22.877410392539819</v>
      </c>
      <c r="G15" s="4">
        <v>4475383</v>
      </c>
      <c r="H15" s="4">
        <v>2532511</v>
      </c>
      <c r="I15" s="4">
        <f>SUM(G15-H15)</f>
        <v>1942872</v>
      </c>
      <c r="J15" s="19">
        <f>SUM(I15/H15*100)</f>
        <v>76.717218602406859</v>
      </c>
      <c r="K15" s="3">
        <f t="shared" si="2"/>
        <v>81447486</v>
      </c>
      <c r="L15" s="21"/>
      <c r="M15" s="21"/>
    </row>
    <row r="16" spans="1:13" ht="24" customHeight="1">
      <c r="A16" s="20" t="s">
        <v>99</v>
      </c>
      <c r="B16" s="3">
        <f>SUM(B3-B11)</f>
        <v>1265062488</v>
      </c>
      <c r="C16" s="3">
        <f>SUM(C3-C11)</f>
        <v>71827527</v>
      </c>
      <c r="D16" s="3">
        <f>SUM(D3-D11)</f>
        <v>245299564</v>
      </c>
      <c r="E16" s="3">
        <f>SUM(E3-E11)</f>
        <v>-173472037</v>
      </c>
      <c r="F16" s="19">
        <f t="shared" si="3"/>
        <v>-70.7184448970321</v>
      </c>
      <c r="G16" s="4">
        <f>SUM(G3-G11)</f>
        <v>2862</v>
      </c>
      <c r="H16" s="4">
        <f>SUM(H3-H11)</f>
        <v>0</v>
      </c>
      <c r="I16" s="4">
        <f>SUM(G16-H16)</f>
        <v>2862</v>
      </c>
      <c r="J16" s="19">
        <v>100</v>
      </c>
      <c r="K16" s="4">
        <f>SUM(K3-K11)</f>
        <v>1336887153</v>
      </c>
      <c r="L16" s="21"/>
      <c r="M16" s="21"/>
    </row>
    <row r="17" spans="1:13" ht="24" customHeight="1">
      <c r="A17" s="20" t="s">
        <v>131</v>
      </c>
      <c r="B17" s="5">
        <f>SUM(B18)</f>
        <v>23310710</v>
      </c>
      <c r="C17" s="5">
        <f>SUM(C18)</f>
        <v>3970523</v>
      </c>
      <c r="D17" s="5">
        <f>SUM(D18)</f>
        <v>3000000</v>
      </c>
      <c r="E17" s="5">
        <f>SUM(E18)</f>
        <v>970523</v>
      </c>
      <c r="F17" s="19">
        <f t="shared" si="3"/>
        <v>32.350766666666672</v>
      </c>
      <c r="G17" s="4">
        <f>SUM(G18)</f>
        <v>430120</v>
      </c>
      <c r="H17" s="4">
        <f>SUM(H18)</f>
        <v>430120</v>
      </c>
      <c r="I17" s="4">
        <f>SUM(I18)</f>
        <v>0</v>
      </c>
      <c r="J17" s="19">
        <f>SUM(I17/H17*100)</f>
        <v>0</v>
      </c>
      <c r="K17" s="4">
        <f>SUM(B17+C17-G17)</f>
        <v>26851113</v>
      </c>
      <c r="L17" s="21"/>
      <c r="M17" s="21"/>
    </row>
    <row r="18" spans="1:13" ht="24" customHeight="1">
      <c r="A18" s="20" t="s">
        <v>132</v>
      </c>
      <c r="B18" s="5">
        <v>23310710</v>
      </c>
      <c r="C18" s="4">
        <v>3970523</v>
      </c>
      <c r="D18" s="4">
        <v>3000000</v>
      </c>
      <c r="E18" s="3">
        <f>SUM(C18-D18)</f>
        <v>970523</v>
      </c>
      <c r="F18" s="19">
        <f t="shared" si="3"/>
        <v>32.350766666666672</v>
      </c>
      <c r="G18" s="4">
        <v>430120</v>
      </c>
      <c r="H18" s="4">
        <v>430120</v>
      </c>
      <c r="I18" s="4">
        <f>SUM(G18-H18)</f>
        <v>0</v>
      </c>
      <c r="J18" s="19">
        <f>SUM(I18/H18*100)</f>
        <v>0</v>
      </c>
      <c r="K18" s="3">
        <f t="shared" si="2"/>
        <v>26851113</v>
      </c>
      <c r="L18" s="17"/>
      <c r="M18" s="21"/>
    </row>
    <row r="19" spans="1:13" ht="24" customHeight="1">
      <c r="A19" s="26" t="s">
        <v>133</v>
      </c>
      <c r="B19" s="147">
        <f>SUM(B20)</f>
        <v>16518255</v>
      </c>
      <c r="C19" s="6">
        <f>SUM(C20)</f>
        <v>4897157</v>
      </c>
      <c r="D19" s="6">
        <f>SUM(D20)</f>
        <v>5314164</v>
      </c>
      <c r="E19" s="6">
        <f>SUM(E20)</f>
        <v>-417007</v>
      </c>
      <c r="F19" s="19">
        <f t="shared" si="3"/>
        <v>-7.847085637552774</v>
      </c>
      <c r="G19" s="6">
        <f>SUM(G20)</f>
        <v>430120</v>
      </c>
      <c r="H19" s="6">
        <f>SUM(H20)</f>
        <v>430120</v>
      </c>
      <c r="I19" s="6">
        <f>I20</f>
        <v>0</v>
      </c>
      <c r="J19" s="19">
        <f>SUM(I19/H19*100)</f>
        <v>0</v>
      </c>
      <c r="K19" s="3">
        <f t="shared" si="2"/>
        <v>20985292</v>
      </c>
      <c r="L19" s="27"/>
      <c r="M19" s="21"/>
    </row>
    <row r="20" spans="1:13" ht="24" customHeight="1">
      <c r="A20" s="20" t="s">
        <v>100</v>
      </c>
      <c r="B20" s="8">
        <v>16518255</v>
      </c>
      <c r="C20" s="7">
        <v>4897157</v>
      </c>
      <c r="D20" s="7">
        <v>5314164</v>
      </c>
      <c r="E20" s="3">
        <f>SUM(C20-D20)</f>
        <v>-417007</v>
      </c>
      <c r="F20" s="19">
        <f t="shared" si="3"/>
        <v>-7.847085637552774</v>
      </c>
      <c r="G20" s="7">
        <v>430120</v>
      </c>
      <c r="H20" s="7">
        <v>430120</v>
      </c>
      <c r="I20" s="4">
        <f>SUM(G20-H20)</f>
        <v>0</v>
      </c>
      <c r="J20" s="19">
        <f>SUM(I20/H20*100)</f>
        <v>0</v>
      </c>
      <c r="K20" s="3">
        <f t="shared" si="2"/>
        <v>20985292</v>
      </c>
      <c r="L20" s="21"/>
      <c r="M20" s="148"/>
    </row>
    <row r="21" spans="1:13" ht="24" customHeight="1">
      <c r="A21" s="20" t="s">
        <v>134</v>
      </c>
      <c r="B21" s="8">
        <f>SUM(B17-B19)</f>
        <v>6792455</v>
      </c>
      <c r="C21" s="8">
        <f>SUM(C18-C20)</f>
        <v>-926634</v>
      </c>
      <c r="D21" s="8">
        <f>SUM(D18-D20)</f>
        <v>-2314164</v>
      </c>
      <c r="E21" s="8">
        <f>SUM(E18-E20)</f>
        <v>1387530</v>
      </c>
      <c r="F21" s="19">
        <f t="shared" si="3"/>
        <v>-59.958153354731991</v>
      </c>
      <c r="G21" s="8">
        <f>SUM(G18-G20)</f>
        <v>0</v>
      </c>
      <c r="H21" s="7">
        <f>SUM(H17-H19)</f>
        <v>0</v>
      </c>
      <c r="I21" s="7">
        <v>0</v>
      </c>
      <c r="J21" s="19">
        <v>0</v>
      </c>
      <c r="K21" s="3">
        <f>SUM(K18-K20)</f>
        <v>5865821</v>
      </c>
      <c r="L21" s="21"/>
      <c r="M21" s="148"/>
    </row>
    <row r="22" spans="1:13" ht="24" customHeight="1">
      <c r="A22" s="154" t="s">
        <v>237</v>
      </c>
      <c r="B22" s="9">
        <f>SUM(B16+B21)</f>
        <v>1271854943</v>
      </c>
      <c r="C22" s="9">
        <f>SUM(C16+C21)</f>
        <v>70900893</v>
      </c>
      <c r="D22" s="9">
        <f>SUM(D16+D21)</f>
        <v>242985400</v>
      </c>
      <c r="E22" s="9">
        <f>SUM(E16+E21)</f>
        <v>-172084507</v>
      </c>
      <c r="F22" s="19">
        <f t="shared" si="3"/>
        <v>-70.820924631685685</v>
      </c>
      <c r="G22" s="7">
        <f>G16+G21</f>
        <v>2862</v>
      </c>
      <c r="H22" s="7">
        <f>SUM(H16+H21)</f>
        <v>0</v>
      </c>
      <c r="I22" s="7">
        <f>SUM(I16+I21)</f>
        <v>2862</v>
      </c>
      <c r="J22" s="19">
        <v>100</v>
      </c>
      <c r="K22" s="3">
        <f>SUM(K16+K21)</f>
        <v>1342752974</v>
      </c>
      <c r="L22" s="21"/>
      <c r="M22" s="148"/>
    </row>
    <row r="23" spans="1:13" ht="17.100000000000001" customHeight="1">
      <c r="A23" s="183" t="s">
        <v>249</v>
      </c>
      <c r="B23" s="184"/>
      <c r="C23" s="184"/>
      <c r="D23" s="184"/>
      <c r="E23" s="184"/>
      <c r="F23" s="184"/>
      <c r="G23" s="184"/>
      <c r="H23" s="28"/>
      <c r="I23" s="28"/>
      <c r="J23" s="28"/>
      <c r="K23" s="28"/>
      <c r="L23" s="29"/>
    </row>
    <row r="24" spans="1:13" ht="22.5" customHeight="1">
      <c r="A24" s="185" t="s">
        <v>250</v>
      </c>
      <c r="B24" s="186"/>
      <c r="C24" s="186"/>
      <c r="D24" s="186"/>
      <c r="E24" s="186"/>
      <c r="F24" s="186"/>
      <c r="G24" s="186"/>
      <c r="H24" s="30"/>
      <c r="I24" s="30"/>
      <c r="J24" s="30"/>
      <c r="K24" s="30"/>
      <c r="L24" s="31"/>
    </row>
    <row r="25" spans="1:13" ht="22.5" customHeight="1">
      <c r="A25" s="108"/>
      <c r="B25" s="109"/>
      <c r="C25" s="109"/>
      <c r="D25" s="109"/>
      <c r="E25" s="109"/>
      <c r="F25" s="109"/>
      <c r="G25" s="109"/>
      <c r="H25" s="32"/>
      <c r="I25" s="30"/>
      <c r="J25" s="30"/>
      <c r="K25" s="30"/>
      <c r="L25" s="31"/>
    </row>
    <row r="26" spans="1:13" ht="22.5" customHeight="1">
      <c r="A26" s="187"/>
      <c r="B26" s="188"/>
      <c r="C26" s="188"/>
      <c r="D26" s="188"/>
      <c r="E26" s="188"/>
      <c r="F26" s="188"/>
      <c r="G26" s="188"/>
      <c r="H26" s="30"/>
      <c r="I26" s="30"/>
      <c r="J26" s="30"/>
      <c r="K26" s="30"/>
      <c r="L26" s="31"/>
    </row>
    <row r="27" spans="1:13" ht="15.75" customHeight="1">
      <c r="A27" s="175"/>
      <c r="B27" s="176"/>
      <c r="C27" s="176"/>
      <c r="D27" s="176"/>
      <c r="E27" s="34"/>
      <c r="F27" s="34"/>
      <c r="G27" s="34"/>
      <c r="H27" s="34"/>
      <c r="I27" s="34"/>
      <c r="J27" s="34"/>
      <c r="K27" s="34"/>
      <c r="L27" s="35"/>
    </row>
    <row r="29" spans="1:13">
      <c r="A29" s="36"/>
      <c r="B29" s="33"/>
      <c r="C29" s="33"/>
      <c r="D29" s="33"/>
      <c r="E29" s="33"/>
      <c r="F29" s="33"/>
      <c r="G29" s="37"/>
      <c r="H29" s="37"/>
      <c r="I29" s="37"/>
      <c r="J29" s="33"/>
      <c r="K29" s="33"/>
      <c r="L29" s="33"/>
    </row>
    <row r="30" spans="1:13">
      <c r="A30" s="36"/>
      <c r="B30" s="33"/>
      <c r="C30" s="33"/>
      <c r="D30" s="33"/>
      <c r="E30" s="33"/>
      <c r="F30" s="33"/>
      <c r="G30" s="37"/>
      <c r="H30" s="37"/>
      <c r="I30" s="37"/>
      <c r="J30" s="33"/>
      <c r="K30" s="33"/>
      <c r="L30" s="33"/>
    </row>
    <row r="31" spans="1:13">
      <c r="A31" s="36"/>
      <c r="B31" s="33"/>
      <c r="C31" s="33"/>
      <c r="D31" s="33"/>
      <c r="E31" s="33"/>
      <c r="F31" s="33"/>
      <c r="G31" s="37"/>
      <c r="H31" s="37"/>
      <c r="I31" s="37"/>
      <c r="J31" s="33"/>
      <c r="K31" s="33"/>
      <c r="L31" s="33"/>
    </row>
    <row r="32" spans="1:13">
      <c r="A32" s="36"/>
      <c r="B32" s="33"/>
      <c r="C32" s="33"/>
      <c r="D32" s="33"/>
      <c r="E32" s="33"/>
      <c r="F32" s="33"/>
      <c r="G32" s="37"/>
      <c r="H32" s="37"/>
      <c r="I32" s="37"/>
      <c r="J32" s="33"/>
      <c r="K32" s="33"/>
      <c r="L32" s="33"/>
    </row>
    <row r="33" spans="1:12">
      <c r="A33" s="36"/>
      <c r="B33" s="33"/>
      <c r="C33" s="33"/>
      <c r="D33" s="33"/>
      <c r="E33" s="33"/>
      <c r="F33" s="33"/>
      <c r="G33" s="37"/>
      <c r="H33" s="37"/>
      <c r="I33" s="37"/>
      <c r="J33" s="33"/>
      <c r="K33" s="33"/>
      <c r="L33" s="33"/>
    </row>
  </sheetData>
  <mergeCells count="10">
    <mergeCell ref="A27:D27"/>
    <mergeCell ref="A1:A2"/>
    <mergeCell ref="B1:B2"/>
    <mergeCell ref="K1:K2"/>
    <mergeCell ref="L1:L2"/>
    <mergeCell ref="A23:G23"/>
    <mergeCell ref="A24:G24"/>
    <mergeCell ref="A26:G26"/>
    <mergeCell ref="C1:F1"/>
    <mergeCell ref="G1:J1"/>
  </mergeCells>
  <phoneticPr fontId="4" type="noConversion"/>
  <printOptions horizontalCentered="1"/>
  <pageMargins left="0.55118110236220474" right="0" top="1.2598425196850394" bottom="0.23622047244094491" header="0.51181102362204722" footer="0"/>
  <pageSetup paperSize="9" scale="80" orientation="portrait" r:id="rId1"/>
  <headerFooter alignWithMargins="0">
    <oddHeader>&amp;C&amp;14大華學校財團法人大華科技大學&amp;"Times New Roman,標準"&amp;12
&amp;"新細明體,標準"&amp;13固定資產及無形資產變動表&amp;"Times New Roman,標準"
&amp;"新細明體,標準"一O二學年度&amp;R第8頁,共45頁
單位:新台幣元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33D74"/>
  </sheetPr>
  <dimension ref="A1:J31"/>
  <sheetViews>
    <sheetView view="pageLayout" zoomScaleNormal="100" workbookViewId="0">
      <selection activeCell="E3" sqref="E3:E6"/>
    </sheetView>
  </sheetViews>
  <sheetFormatPr defaultRowHeight="15.75"/>
  <cols>
    <col min="1" max="7" width="9.625" style="105" customWidth="1"/>
    <col min="8" max="8" width="4.625" style="105" customWidth="1"/>
    <col min="9" max="9" width="11.625" style="105" customWidth="1"/>
    <col min="10" max="10" width="9" style="105"/>
    <col min="11" max="16384" width="9" style="151"/>
  </cols>
  <sheetData>
    <row r="1" spans="1:10" ht="26.25" customHeight="1">
      <c r="A1" s="192" t="s">
        <v>6</v>
      </c>
      <c r="B1" s="192" t="s">
        <v>7</v>
      </c>
      <c r="C1" s="192" t="s">
        <v>8</v>
      </c>
      <c r="D1" s="192" t="s">
        <v>9</v>
      </c>
      <c r="E1" s="192" t="s">
        <v>238</v>
      </c>
      <c r="F1" s="192" t="s">
        <v>239</v>
      </c>
      <c r="G1" s="192" t="s">
        <v>10</v>
      </c>
      <c r="H1" s="203" t="s">
        <v>11</v>
      </c>
      <c r="I1" s="192" t="s">
        <v>240</v>
      </c>
      <c r="J1" s="203" t="s">
        <v>12</v>
      </c>
    </row>
    <row r="2" spans="1:10" ht="17.25" customHeight="1">
      <c r="A2" s="193"/>
      <c r="B2" s="193"/>
      <c r="C2" s="193"/>
      <c r="D2" s="193"/>
      <c r="E2" s="193"/>
      <c r="F2" s="193"/>
      <c r="G2" s="193"/>
      <c r="H2" s="204"/>
      <c r="I2" s="193"/>
      <c r="J2" s="204"/>
    </row>
    <row r="3" spans="1:10" ht="21.95" customHeight="1">
      <c r="A3" s="192" t="s">
        <v>13</v>
      </c>
      <c r="B3" s="192" t="s">
        <v>2</v>
      </c>
      <c r="C3" s="192" t="s">
        <v>3</v>
      </c>
      <c r="D3" s="197">
        <v>0</v>
      </c>
      <c r="E3" s="195">
        <v>1000000</v>
      </c>
      <c r="F3" s="197">
        <v>0</v>
      </c>
      <c r="G3" s="195">
        <v>1000000</v>
      </c>
      <c r="H3" s="205">
        <v>2.12E-2</v>
      </c>
      <c r="I3" s="207" t="s">
        <v>4</v>
      </c>
      <c r="J3" s="199" t="s">
        <v>241</v>
      </c>
    </row>
    <row r="4" spans="1:10" ht="21.75" customHeight="1">
      <c r="A4" s="196"/>
      <c r="B4" s="196"/>
      <c r="C4" s="196"/>
      <c r="D4" s="198"/>
      <c r="E4" s="194"/>
      <c r="F4" s="198"/>
      <c r="G4" s="194"/>
      <c r="H4" s="206"/>
      <c r="I4" s="208"/>
      <c r="J4" s="200"/>
    </row>
    <row r="5" spans="1:10" ht="21.95" customHeight="1">
      <c r="A5" s="196"/>
      <c r="B5" s="196"/>
      <c r="C5" s="196"/>
      <c r="D5" s="198"/>
      <c r="E5" s="194"/>
      <c r="F5" s="198"/>
      <c r="G5" s="194"/>
      <c r="H5" s="206"/>
      <c r="I5" s="208"/>
      <c r="J5" s="200"/>
    </row>
    <row r="6" spans="1:10" ht="21.95" customHeight="1">
      <c r="A6" s="196"/>
      <c r="B6" s="196"/>
      <c r="C6" s="196"/>
      <c r="D6" s="198"/>
      <c r="E6" s="194"/>
      <c r="F6" s="198"/>
      <c r="G6" s="194"/>
      <c r="H6" s="206"/>
      <c r="I6" s="208"/>
      <c r="J6" s="200"/>
    </row>
    <row r="7" spans="1:10" ht="21.95" customHeight="1">
      <c r="A7" s="218"/>
      <c r="B7" s="196"/>
      <c r="C7" s="196"/>
      <c r="D7" s="202"/>
      <c r="E7" s="194"/>
      <c r="F7" s="202"/>
      <c r="G7" s="194"/>
      <c r="H7" s="150"/>
      <c r="I7" s="208"/>
      <c r="J7" s="200"/>
    </row>
    <row r="8" spans="1:10" ht="21.95" customHeight="1">
      <c r="A8" s="218"/>
      <c r="B8" s="196"/>
      <c r="C8" s="196"/>
      <c r="D8" s="202"/>
      <c r="E8" s="194"/>
      <c r="F8" s="202"/>
      <c r="G8" s="194"/>
      <c r="H8" s="150"/>
      <c r="I8" s="208"/>
      <c r="J8" s="200"/>
    </row>
    <row r="9" spans="1:10" ht="21.95" customHeight="1">
      <c r="A9" s="218"/>
      <c r="B9" s="196"/>
      <c r="C9" s="196"/>
      <c r="D9" s="202"/>
      <c r="E9" s="194"/>
      <c r="F9" s="202"/>
      <c r="G9" s="194"/>
      <c r="H9" s="150"/>
      <c r="I9" s="208"/>
      <c r="J9" s="200"/>
    </row>
    <row r="10" spans="1:10" ht="21.95" customHeight="1">
      <c r="A10" s="218"/>
      <c r="B10" s="196"/>
      <c r="C10" s="196"/>
      <c r="D10" s="213"/>
      <c r="E10" s="194"/>
      <c r="F10" s="213"/>
      <c r="G10" s="212"/>
      <c r="H10" s="150"/>
      <c r="I10" s="208"/>
      <c r="J10" s="200"/>
    </row>
    <row r="11" spans="1:10" ht="21.95" customHeight="1">
      <c r="A11" s="196" t="s">
        <v>17</v>
      </c>
      <c r="B11" s="214"/>
      <c r="C11" s="214"/>
      <c r="D11" s="217">
        <v>0</v>
      </c>
      <c r="E11" s="210">
        <v>1000000</v>
      </c>
      <c r="F11" s="215">
        <v>0</v>
      </c>
      <c r="G11" s="210">
        <v>1000000</v>
      </c>
      <c r="H11" s="214"/>
      <c r="I11" s="208"/>
      <c r="J11" s="200"/>
    </row>
    <row r="12" spans="1:10" ht="30" customHeight="1">
      <c r="A12" s="193"/>
      <c r="B12" s="211"/>
      <c r="C12" s="211"/>
      <c r="D12" s="216"/>
      <c r="E12" s="211"/>
      <c r="F12" s="216"/>
      <c r="G12" s="211"/>
      <c r="H12" s="211"/>
      <c r="I12" s="209"/>
      <c r="J12" s="201"/>
    </row>
    <row r="13" spans="1:10" ht="21.95" customHeight="1"/>
    <row r="14" spans="1:10" ht="21.95" customHeight="1"/>
    <row r="15" spans="1:10" ht="21.95" customHeight="1"/>
    <row r="16" spans="1:10" ht="21.95" customHeight="1"/>
    <row r="17" ht="21.95" customHeight="1"/>
    <row r="18" ht="21.95" customHeight="1"/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4" customHeight="1"/>
  </sheetData>
  <mergeCells count="42">
    <mergeCell ref="A11:A12"/>
    <mergeCell ref="B11:B12"/>
    <mergeCell ref="C11:C12"/>
    <mergeCell ref="D11:D12"/>
    <mergeCell ref="D7:D8"/>
    <mergeCell ref="A7:A8"/>
    <mergeCell ref="B7:B8"/>
    <mergeCell ref="C7:C8"/>
    <mergeCell ref="A9:A10"/>
    <mergeCell ref="B9:B10"/>
    <mergeCell ref="C9:C10"/>
    <mergeCell ref="D9:D10"/>
    <mergeCell ref="E11:E12"/>
    <mergeCell ref="G9:G10"/>
    <mergeCell ref="G11:G12"/>
    <mergeCell ref="F9:F10"/>
    <mergeCell ref="H11:H12"/>
    <mergeCell ref="F11:F12"/>
    <mergeCell ref="E9:E10"/>
    <mergeCell ref="J3:J12"/>
    <mergeCell ref="F7:F8"/>
    <mergeCell ref="F1:F2"/>
    <mergeCell ref="G1:G2"/>
    <mergeCell ref="H1:H2"/>
    <mergeCell ref="I1:I2"/>
    <mergeCell ref="J1:J2"/>
    <mergeCell ref="H3:H6"/>
    <mergeCell ref="I3:I12"/>
    <mergeCell ref="G3:G6"/>
    <mergeCell ref="F3:F6"/>
    <mergeCell ref="G7:G8"/>
    <mergeCell ref="E1:E2"/>
    <mergeCell ref="E7:E8"/>
    <mergeCell ref="E3:E6"/>
    <mergeCell ref="A1:A2"/>
    <mergeCell ref="B1:B2"/>
    <mergeCell ref="C1:C2"/>
    <mergeCell ref="D1:D2"/>
    <mergeCell ref="A3:A6"/>
    <mergeCell ref="B3:B6"/>
    <mergeCell ref="C3:C6"/>
    <mergeCell ref="D3:D6"/>
  </mergeCells>
  <phoneticPr fontId="4" type="noConversion"/>
  <printOptions horizontalCentered="1"/>
  <pageMargins left="0.59055118110236227" right="0" top="1.3385826771653544" bottom="0.19685039370078741" header="0.43307086614173229" footer="0"/>
  <pageSetup paperSize="9" orientation="portrait" horizontalDpi="180" verticalDpi="180" r:id="rId1"/>
  <headerFooter alignWithMargins="0">
    <oddHeader>&amp;C&amp;"細明體,標準"&amp;14大華學校財團法人大華科技大學&amp;12
&amp;13借入款變動表
102學年度&amp;R&amp;"細明體,標準"第9頁,共45頁
單位:新台幣元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11BB1"/>
  </sheetPr>
  <dimension ref="A1:G103"/>
  <sheetViews>
    <sheetView view="pageLayout" zoomScaleNormal="100" workbookViewId="0">
      <selection activeCell="A3" sqref="A3:B3"/>
    </sheetView>
  </sheetViews>
  <sheetFormatPr defaultRowHeight="15.75"/>
  <cols>
    <col min="1" max="1" width="15.125" style="10" customWidth="1"/>
    <col min="2" max="2" width="4.625" style="10" customWidth="1"/>
    <col min="3" max="4" width="14.625" style="103" customWidth="1"/>
    <col min="5" max="5" width="12.875" style="103" customWidth="1"/>
    <col min="6" max="6" width="10.125" style="10" customWidth="1"/>
    <col min="7" max="7" width="19" style="10" customWidth="1"/>
    <col min="8" max="16384" width="9" style="10"/>
  </cols>
  <sheetData>
    <row r="1" spans="1:7" ht="31.35" customHeight="1">
      <c r="A1" s="224" t="s">
        <v>88</v>
      </c>
      <c r="B1" s="225"/>
      <c r="C1" s="221" t="s">
        <v>87</v>
      </c>
      <c r="D1" s="221" t="s">
        <v>156</v>
      </c>
      <c r="E1" s="219" t="s">
        <v>158</v>
      </c>
      <c r="F1" s="220"/>
      <c r="G1" s="115" t="s">
        <v>160</v>
      </c>
    </row>
    <row r="2" spans="1:7" ht="31.35" customHeight="1">
      <c r="A2" s="226"/>
      <c r="B2" s="227"/>
      <c r="C2" s="222"/>
      <c r="D2" s="222"/>
      <c r="E2" s="116" t="s">
        <v>159</v>
      </c>
      <c r="F2" s="117" t="s">
        <v>74</v>
      </c>
      <c r="G2" s="118"/>
    </row>
    <row r="3" spans="1:7" ht="31.35" customHeight="1">
      <c r="A3" s="228" t="s">
        <v>75</v>
      </c>
      <c r="B3" s="228"/>
      <c r="C3" s="100">
        <f>SUM(C4:C6)</f>
        <v>358468968</v>
      </c>
      <c r="D3" s="100">
        <f>SUM(D4:D6)</f>
        <v>325326899</v>
      </c>
      <c r="E3" s="100">
        <f>SUM(D3-C3)</f>
        <v>-33142069</v>
      </c>
      <c r="F3" s="119">
        <f>(E3/C3*100)</f>
        <v>-9.2454499436615123</v>
      </c>
      <c r="G3" s="230" t="s">
        <v>236</v>
      </c>
    </row>
    <row r="4" spans="1:7" ht="31.35" customHeight="1">
      <c r="A4" s="229" t="s">
        <v>76</v>
      </c>
      <c r="B4" s="223"/>
      <c r="C4" s="101">
        <v>282067694</v>
      </c>
      <c r="D4" s="101">
        <v>257816113</v>
      </c>
      <c r="E4" s="101">
        <f t="shared" ref="E4:E21" si="0">SUM(D4-C4)</f>
        <v>-24251581</v>
      </c>
      <c r="F4" s="120">
        <f t="shared" ref="F4:F21" si="1">(E4/C4*100)</f>
        <v>-8.5977875225937783</v>
      </c>
      <c r="G4" s="231"/>
    </row>
    <row r="5" spans="1:7" ht="31.35" customHeight="1">
      <c r="A5" s="229" t="s">
        <v>77</v>
      </c>
      <c r="B5" s="223"/>
      <c r="C5" s="101">
        <v>68949274</v>
      </c>
      <c r="D5" s="101">
        <v>60660342</v>
      </c>
      <c r="E5" s="101">
        <f t="shared" si="0"/>
        <v>-8288932</v>
      </c>
      <c r="F5" s="120">
        <f t="shared" si="1"/>
        <v>-12.021782854450361</v>
      </c>
      <c r="G5" s="43"/>
    </row>
    <row r="6" spans="1:7" ht="31.35" customHeight="1">
      <c r="A6" s="121" t="s">
        <v>101</v>
      </c>
      <c r="B6" s="122"/>
      <c r="C6" s="101">
        <v>7452000</v>
      </c>
      <c r="D6" s="101">
        <v>6850444</v>
      </c>
      <c r="E6" s="101">
        <f t="shared" si="0"/>
        <v>-601556</v>
      </c>
      <c r="F6" s="120">
        <f t="shared" si="1"/>
        <v>-8.0724100912506724</v>
      </c>
      <c r="G6" s="43"/>
    </row>
    <row r="7" spans="1:7" ht="31.35" customHeight="1">
      <c r="A7" s="223" t="s">
        <v>82</v>
      </c>
      <c r="B7" s="223"/>
      <c r="C7" s="101">
        <v>37750000</v>
      </c>
      <c r="D7" s="101">
        <v>74530263</v>
      </c>
      <c r="E7" s="101">
        <f>SUM(D7-C7)</f>
        <v>36780263</v>
      </c>
      <c r="F7" s="120">
        <f t="shared" si="1"/>
        <v>97.431160264900669</v>
      </c>
      <c r="G7" s="152" t="s">
        <v>242</v>
      </c>
    </row>
    <row r="8" spans="1:7" ht="31.35" customHeight="1">
      <c r="A8" s="223" t="s">
        <v>108</v>
      </c>
      <c r="B8" s="223"/>
      <c r="C8" s="101">
        <v>30350000</v>
      </c>
      <c r="D8" s="101">
        <v>16123181</v>
      </c>
      <c r="E8" s="101">
        <f>SUM(D8-C8)</f>
        <v>-14226819</v>
      </c>
      <c r="F8" s="120">
        <f t="shared" si="1"/>
        <v>-46.875845140032951</v>
      </c>
      <c r="G8" s="123" t="s">
        <v>243</v>
      </c>
    </row>
    <row r="9" spans="1:7" ht="31.35" customHeight="1">
      <c r="A9" s="234" t="s">
        <v>83</v>
      </c>
      <c r="B9" s="235"/>
      <c r="C9" s="101">
        <v>2784000</v>
      </c>
      <c r="D9" s="101">
        <v>3153312</v>
      </c>
      <c r="E9" s="101">
        <f>SUM(D9-C9)</f>
        <v>369312</v>
      </c>
      <c r="F9" s="120">
        <f t="shared" si="1"/>
        <v>13.26551724137931</v>
      </c>
      <c r="G9" s="124"/>
    </row>
    <row r="10" spans="1:7" ht="31.35" customHeight="1">
      <c r="A10" s="223" t="s">
        <v>78</v>
      </c>
      <c r="B10" s="223"/>
      <c r="C10" s="101">
        <f>SUM(C11:C12)</f>
        <v>66770000</v>
      </c>
      <c r="D10" s="101">
        <f>SUM(D11:D12)</f>
        <v>65742769</v>
      </c>
      <c r="E10" s="101">
        <f t="shared" si="0"/>
        <v>-1027231</v>
      </c>
      <c r="F10" s="120">
        <f t="shared" si="1"/>
        <v>-1.5384618840796764</v>
      </c>
      <c r="G10" s="124"/>
    </row>
    <row r="11" spans="1:7" ht="31.35" customHeight="1">
      <c r="A11" s="229" t="s">
        <v>79</v>
      </c>
      <c r="B11" s="223"/>
      <c r="C11" s="101">
        <v>66770000</v>
      </c>
      <c r="D11" s="101">
        <v>65360769</v>
      </c>
      <c r="E11" s="101">
        <f t="shared" si="0"/>
        <v>-1409231</v>
      </c>
      <c r="F11" s="120">
        <f t="shared" si="1"/>
        <v>-2.1105751085816986</v>
      </c>
      <c r="G11" s="124"/>
    </row>
    <row r="12" spans="1:7" ht="31.35" customHeight="1">
      <c r="A12" s="229" t="s">
        <v>136</v>
      </c>
      <c r="B12" s="223"/>
      <c r="C12" s="101">
        <v>0</v>
      </c>
      <c r="D12" s="101">
        <v>382000</v>
      </c>
      <c r="E12" s="101">
        <f t="shared" si="0"/>
        <v>382000</v>
      </c>
      <c r="F12" s="120">
        <v>100</v>
      </c>
      <c r="G12" s="124"/>
    </row>
    <row r="13" spans="1:7" ht="34.5" customHeight="1">
      <c r="A13" s="223" t="s">
        <v>80</v>
      </c>
      <c r="B13" s="223"/>
      <c r="C13" s="101">
        <f>SUM(C14)</f>
        <v>1000000</v>
      </c>
      <c r="D13" s="101">
        <f>SUM(D14:D15)</f>
        <v>2409486</v>
      </c>
      <c r="E13" s="101">
        <f t="shared" si="0"/>
        <v>1409486</v>
      </c>
      <c r="F13" s="120">
        <f t="shared" si="1"/>
        <v>140.9486</v>
      </c>
      <c r="G13" s="43"/>
    </row>
    <row r="14" spans="1:7" ht="35.25" customHeight="1">
      <c r="A14" s="229" t="s">
        <v>81</v>
      </c>
      <c r="B14" s="223"/>
      <c r="C14" s="101">
        <v>1000000</v>
      </c>
      <c r="D14" s="101">
        <v>2346851</v>
      </c>
      <c r="E14" s="101">
        <f t="shared" si="0"/>
        <v>1346851</v>
      </c>
      <c r="F14" s="120">
        <f t="shared" si="1"/>
        <v>134.68510000000001</v>
      </c>
      <c r="G14" s="157" t="s">
        <v>251</v>
      </c>
    </row>
    <row r="15" spans="1:7" ht="35.25" customHeight="1">
      <c r="A15" s="126" t="s">
        <v>1</v>
      </c>
      <c r="B15" s="127"/>
      <c r="C15" s="101">
        <v>0</v>
      </c>
      <c r="D15" s="101">
        <v>62635</v>
      </c>
      <c r="E15" s="101">
        <v>62635</v>
      </c>
      <c r="F15" s="120">
        <v>100</v>
      </c>
      <c r="G15" s="125"/>
    </row>
    <row r="16" spans="1:7" ht="31.35" customHeight="1">
      <c r="A16" s="223" t="s">
        <v>84</v>
      </c>
      <c r="B16" s="223"/>
      <c r="C16" s="101">
        <f>SUM(C17:C20)</f>
        <v>12910000</v>
      </c>
      <c r="D16" s="101">
        <f>SUM(D17:D20)</f>
        <v>13146175</v>
      </c>
      <c r="E16" s="101">
        <f>SUM(D16-C16)</f>
        <v>236175</v>
      </c>
      <c r="F16" s="120">
        <f t="shared" si="1"/>
        <v>1.8293958171959719</v>
      </c>
      <c r="G16" s="124"/>
    </row>
    <row r="17" spans="1:7" ht="31.35" customHeight="1">
      <c r="A17" s="128" t="s">
        <v>142</v>
      </c>
      <c r="B17" s="127"/>
      <c r="C17" s="101">
        <v>0</v>
      </c>
      <c r="D17" s="101">
        <v>0</v>
      </c>
      <c r="E17" s="101">
        <f t="shared" si="0"/>
        <v>0</v>
      </c>
      <c r="F17" s="120">
        <v>0</v>
      </c>
      <c r="G17" s="124"/>
    </row>
    <row r="18" spans="1:7" ht="31.35" customHeight="1">
      <c r="A18" s="234" t="s">
        <v>102</v>
      </c>
      <c r="B18" s="235"/>
      <c r="C18" s="101">
        <v>800000</v>
      </c>
      <c r="D18" s="101">
        <v>481485</v>
      </c>
      <c r="E18" s="101">
        <f t="shared" si="0"/>
        <v>-318515</v>
      </c>
      <c r="F18" s="120">
        <f t="shared" si="1"/>
        <v>-39.814374999999998</v>
      </c>
      <c r="G18" s="123"/>
    </row>
    <row r="19" spans="1:7" ht="31.35" customHeight="1">
      <c r="A19" s="229" t="s">
        <v>85</v>
      </c>
      <c r="B19" s="223"/>
      <c r="C19" s="101">
        <v>6270000</v>
      </c>
      <c r="D19" s="101">
        <v>5638030</v>
      </c>
      <c r="E19" s="101">
        <f t="shared" si="0"/>
        <v>-631970</v>
      </c>
      <c r="F19" s="120">
        <f t="shared" si="1"/>
        <v>-10.079266347687401</v>
      </c>
      <c r="G19" s="123"/>
    </row>
    <row r="20" spans="1:7" ht="31.35" customHeight="1">
      <c r="A20" s="229" t="s">
        <v>86</v>
      </c>
      <c r="B20" s="223"/>
      <c r="C20" s="101">
        <v>5840000</v>
      </c>
      <c r="D20" s="101">
        <v>7026660</v>
      </c>
      <c r="E20" s="101">
        <f t="shared" si="0"/>
        <v>1186660</v>
      </c>
      <c r="F20" s="120">
        <f t="shared" si="1"/>
        <v>20.319520547945206</v>
      </c>
      <c r="G20" s="153" t="s">
        <v>248</v>
      </c>
    </row>
    <row r="21" spans="1:7" ht="31.35" customHeight="1">
      <c r="A21" s="232" t="s">
        <v>143</v>
      </c>
      <c r="B21" s="233"/>
      <c r="C21" s="102">
        <f>SUM(C3+C10+C13+C7+C8+C9+C16)</f>
        <v>510032968</v>
      </c>
      <c r="D21" s="102">
        <f>SUM(D3+D10+D13+D7+D8+D9+D16)</f>
        <v>500432085</v>
      </c>
      <c r="E21" s="102">
        <f t="shared" si="0"/>
        <v>-9600883</v>
      </c>
      <c r="F21" s="129">
        <f t="shared" si="1"/>
        <v>-1.8824043939057682</v>
      </c>
      <c r="G21" s="130"/>
    </row>
    <row r="22" spans="1:7" ht="19.5" customHeight="1"/>
    <row r="23" spans="1:7">
      <c r="C23" s="104"/>
      <c r="E23" s="104"/>
      <c r="F23" s="131"/>
    </row>
    <row r="24" spans="1:7">
      <c r="C24" s="104"/>
      <c r="E24" s="104"/>
      <c r="F24" s="131"/>
    </row>
    <row r="25" spans="1:7">
      <c r="C25" s="104"/>
      <c r="E25" s="104"/>
      <c r="F25" s="131"/>
    </row>
    <row r="26" spans="1:7">
      <c r="C26" s="104"/>
      <c r="E26" s="104"/>
      <c r="F26" s="131"/>
    </row>
    <row r="27" spans="1:7">
      <c r="C27" s="104"/>
      <c r="E27" s="104"/>
      <c r="F27" s="131"/>
    </row>
    <row r="28" spans="1:7">
      <c r="C28" s="104"/>
      <c r="E28" s="104"/>
      <c r="F28" s="131"/>
    </row>
    <row r="29" spans="1:7">
      <c r="C29" s="104"/>
      <c r="E29" s="104"/>
      <c r="F29" s="131"/>
    </row>
    <row r="30" spans="1:7">
      <c r="C30" s="104"/>
      <c r="E30" s="104"/>
      <c r="F30" s="131"/>
    </row>
    <row r="31" spans="1:7">
      <c r="C31" s="104"/>
      <c r="E31" s="104"/>
      <c r="F31" s="131"/>
    </row>
    <row r="32" spans="1:7">
      <c r="C32" s="104"/>
      <c r="E32" s="104"/>
      <c r="F32" s="132"/>
    </row>
    <row r="33" spans="3:6">
      <c r="C33" s="104"/>
      <c r="E33" s="104"/>
      <c r="F33" s="132"/>
    </row>
    <row r="34" spans="3:6">
      <c r="C34" s="104"/>
      <c r="E34" s="104"/>
      <c r="F34" s="132"/>
    </row>
    <row r="35" spans="3:6">
      <c r="C35" s="104"/>
      <c r="E35" s="104"/>
      <c r="F35" s="132"/>
    </row>
    <row r="36" spans="3:6">
      <c r="C36" s="104"/>
      <c r="F36" s="132"/>
    </row>
    <row r="37" spans="3:6">
      <c r="C37" s="104"/>
      <c r="F37" s="132"/>
    </row>
    <row r="38" spans="3:6">
      <c r="C38" s="104"/>
      <c r="F38" s="132"/>
    </row>
    <row r="39" spans="3:6">
      <c r="C39" s="104"/>
      <c r="F39" s="132"/>
    </row>
    <row r="40" spans="3:6">
      <c r="C40" s="104"/>
      <c r="F40" s="132"/>
    </row>
    <row r="41" spans="3:6">
      <c r="C41" s="104"/>
      <c r="F41" s="132"/>
    </row>
    <row r="42" spans="3:6">
      <c r="C42" s="104"/>
      <c r="F42" s="132"/>
    </row>
    <row r="43" spans="3:6">
      <c r="C43" s="104"/>
      <c r="F43" s="132"/>
    </row>
    <row r="44" spans="3:6">
      <c r="C44" s="104"/>
      <c r="F44" s="132"/>
    </row>
    <row r="45" spans="3:6">
      <c r="C45" s="104"/>
      <c r="F45" s="132"/>
    </row>
    <row r="46" spans="3:6">
      <c r="C46" s="104"/>
      <c r="F46" s="132"/>
    </row>
    <row r="47" spans="3:6">
      <c r="C47" s="104"/>
      <c r="F47" s="132"/>
    </row>
    <row r="48" spans="3:6">
      <c r="C48" s="104"/>
      <c r="F48" s="132"/>
    </row>
    <row r="49" spans="3:6">
      <c r="C49" s="104"/>
      <c r="F49" s="132"/>
    </row>
    <row r="50" spans="3:6">
      <c r="C50" s="104"/>
      <c r="F50" s="132"/>
    </row>
    <row r="51" spans="3:6">
      <c r="F51" s="132"/>
    </row>
    <row r="52" spans="3:6">
      <c r="F52" s="132"/>
    </row>
    <row r="53" spans="3:6">
      <c r="F53" s="132"/>
    </row>
    <row r="54" spans="3:6">
      <c r="F54" s="132"/>
    </row>
    <row r="55" spans="3:6">
      <c r="F55" s="132"/>
    </row>
    <row r="56" spans="3:6">
      <c r="F56" s="132"/>
    </row>
    <row r="57" spans="3:6">
      <c r="F57" s="132"/>
    </row>
    <row r="58" spans="3:6">
      <c r="F58" s="132"/>
    </row>
    <row r="59" spans="3:6">
      <c r="F59" s="132"/>
    </row>
    <row r="60" spans="3:6">
      <c r="F60" s="132"/>
    </row>
    <row r="61" spans="3:6">
      <c r="F61" s="132"/>
    </row>
    <row r="62" spans="3:6">
      <c r="F62" s="132"/>
    </row>
    <row r="63" spans="3:6">
      <c r="F63" s="132"/>
    </row>
    <row r="64" spans="3:6">
      <c r="F64" s="132"/>
    </row>
    <row r="65" spans="6:6">
      <c r="F65" s="132"/>
    </row>
    <row r="66" spans="6:6">
      <c r="F66" s="132"/>
    </row>
    <row r="67" spans="6:6">
      <c r="F67" s="132"/>
    </row>
    <row r="68" spans="6:6">
      <c r="F68" s="132"/>
    </row>
    <row r="69" spans="6:6">
      <c r="F69" s="132"/>
    </row>
    <row r="70" spans="6:6">
      <c r="F70" s="132"/>
    </row>
    <row r="71" spans="6:6">
      <c r="F71" s="132"/>
    </row>
    <row r="72" spans="6:6">
      <c r="F72" s="132"/>
    </row>
    <row r="73" spans="6:6">
      <c r="F73" s="132"/>
    </row>
    <row r="74" spans="6:6">
      <c r="F74" s="132"/>
    </row>
    <row r="75" spans="6:6">
      <c r="F75" s="132"/>
    </row>
    <row r="76" spans="6:6">
      <c r="F76" s="132"/>
    </row>
    <row r="77" spans="6:6">
      <c r="F77" s="132"/>
    </row>
    <row r="78" spans="6:6">
      <c r="F78" s="132"/>
    </row>
    <row r="79" spans="6:6">
      <c r="F79" s="132"/>
    </row>
    <row r="80" spans="6:6">
      <c r="F80" s="132"/>
    </row>
    <row r="81" spans="6:6">
      <c r="F81" s="132"/>
    </row>
    <row r="82" spans="6:6">
      <c r="F82" s="132"/>
    </row>
    <row r="83" spans="6:6">
      <c r="F83" s="132"/>
    </row>
    <row r="84" spans="6:6">
      <c r="F84" s="132"/>
    </row>
    <row r="85" spans="6:6">
      <c r="F85" s="132"/>
    </row>
    <row r="86" spans="6:6">
      <c r="F86" s="132"/>
    </row>
    <row r="87" spans="6:6">
      <c r="F87" s="132"/>
    </row>
    <row r="88" spans="6:6">
      <c r="F88" s="132"/>
    </row>
    <row r="89" spans="6:6">
      <c r="F89" s="132"/>
    </row>
    <row r="90" spans="6:6">
      <c r="F90" s="132"/>
    </row>
    <row r="91" spans="6:6">
      <c r="F91" s="132"/>
    </row>
    <row r="92" spans="6:6">
      <c r="F92" s="132"/>
    </row>
    <row r="93" spans="6:6">
      <c r="F93" s="132"/>
    </row>
    <row r="94" spans="6:6">
      <c r="F94" s="132"/>
    </row>
    <row r="95" spans="6:6">
      <c r="F95" s="132"/>
    </row>
    <row r="96" spans="6:6">
      <c r="F96" s="132"/>
    </row>
    <row r="97" spans="6:6">
      <c r="F97" s="132"/>
    </row>
    <row r="98" spans="6:6">
      <c r="F98" s="132"/>
    </row>
    <row r="99" spans="6:6">
      <c r="F99" s="132"/>
    </row>
    <row r="100" spans="6:6">
      <c r="F100" s="132"/>
    </row>
    <row r="101" spans="6:6">
      <c r="F101" s="132"/>
    </row>
    <row r="102" spans="6:6">
      <c r="F102" s="132"/>
    </row>
    <row r="103" spans="6:6">
      <c r="F103" s="132"/>
    </row>
  </sheetData>
  <mergeCells count="21">
    <mergeCell ref="A21:B21"/>
    <mergeCell ref="A7:B7"/>
    <mergeCell ref="A9:B9"/>
    <mergeCell ref="A18:B18"/>
    <mergeCell ref="A16:B16"/>
    <mergeCell ref="G3:G4"/>
    <mergeCell ref="A19:B19"/>
    <mergeCell ref="A20:B20"/>
    <mergeCell ref="A13:B13"/>
    <mergeCell ref="A14:B14"/>
    <mergeCell ref="A5:B5"/>
    <mergeCell ref="A12:B12"/>
    <mergeCell ref="A10:B10"/>
    <mergeCell ref="A11:B11"/>
    <mergeCell ref="E1:F1"/>
    <mergeCell ref="C1:C2"/>
    <mergeCell ref="D1:D2"/>
    <mergeCell ref="A8:B8"/>
    <mergeCell ref="A1:B2"/>
    <mergeCell ref="A3:B3"/>
    <mergeCell ref="A4:B4"/>
  </mergeCells>
  <phoneticPr fontId="4" type="noConversion"/>
  <printOptions horizontalCentered="1"/>
  <pageMargins left="0.62992125984251968" right="0" top="1.3385826771653544" bottom="0.78740157480314965" header="0.47244094488188981" footer="0.51181102362204722"/>
  <pageSetup paperSize="9" orientation="portrait" horizontalDpi="180" verticalDpi="180" r:id="rId1"/>
  <headerFooter alignWithMargins="0">
    <oddHeader>&amp;C&amp;"細明體,標準"&amp;14大華學校財團法人大華科技大學&amp;12
&amp;13收入明細表
一Ｏ二學年度&amp;R&amp;"細明體,標準"第10頁,共45頁
單位:新台幣元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B11BB1"/>
  </sheetPr>
  <dimension ref="A1:F45"/>
  <sheetViews>
    <sheetView view="pageLayout" zoomScaleNormal="100" workbookViewId="0">
      <selection activeCell="A3" sqref="A3"/>
    </sheetView>
  </sheetViews>
  <sheetFormatPr defaultRowHeight="15.75"/>
  <cols>
    <col min="1" max="1" width="20.375" style="59" customWidth="1"/>
    <col min="2" max="4" width="14" style="103" customWidth="1"/>
    <col min="5" max="5" width="8.25" style="10" customWidth="1"/>
    <col min="6" max="6" width="21.25" style="146" customWidth="1"/>
    <col min="7" max="16384" width="9" style="10"/>
  </cols>
  <sheetData>
    <row r="1" spans="1:6" ht="17.100000000000001" customHeight="1">
      <c r="A1" s="246" t="s">
        <v>91</v>
      </c>
      <c r="B1" s="247" t="s">
        <v>92</v>
      </c>
      <c r="C1" s="247" t="s">
        <v>157</v>
      </c>
      <c r="D1" s="245" t="s">
        <v>162</v>
      </c>
      <c r="E1" s="245"/>
      <c r="F1" s="243" t="s">
        <v>105</v>
      </c>
    </row>
    <row r="2" spans="1:6" ht="17.100000000000001" customHeight="1">
      <c r="A2" s="246"/>
      <c r="B2" s="247"/>
      <c r="C2" s="247"/>
      <c r="D2" s="106" t="s">
        <v>161</v>
      </c>
      <c r="E2" s="133" t="s">
        <v>26</v>
      </c>
      <c r="F2" s="244"/>
    </row>
    <row r="3" spans="1:6" ht="17.100000000000001" customHeight="1">
      <c r="A3" s="134" t="s">
        <v>27</v>
      </c>
      <c r="B3" s="135">
        <f>SUM(B4:B8)</f>
        <v>4145048</v>
      </c>
      <c r="C3" s="135">
        <f>SUM(C4:C8)</f>
        <v>3297464</v>
      </c>
      <c r="D3" s="136">
        <f>SUM(C3-B3)</f>
        <v>-847584</v>
      </c>
      <c r="E3" s="137">
        <f>(D3/B3*100)</f>
        <v>-20.448110612953094</v>
      </c>
      <c r="F3" s="138"/>
    </row>
    <row r="4" spans="1:6" ht="17.100000000000001" customHeight="1">
      <c r="A4" s="139" t="s">
        <v>93</v>
      </c>
      <c r="B4" s="98">
        <v>1500000</v>
      </c>
      <c r="C4" s="98">
        <v>1471176</v>
      </c>
      <c r="D4" s="98">
        <f t="shared" ref="D4:D44" si="0">SUM(C4-B4)</f>
        <v>-28824</v>
      </c>
      <c r="E4" s="137">
        <f>(D4/B4*100)</f>
        <v>-1.9216</v>
      </c>
      <c r="F4" s="69"/>
    </row>
    <row r="5" spans="1:6" ht="17.100000000000001" customHeight="1">
      <c r="A5" s="139" t="s">
        <v>94</v>
      </c>
      <c r="B5" s="98">
        <v>1300000</v>
      </c>
      <c r="C5" s="98">
        <v>1221447</v>
      </c>
      <c r="D5" s="98">
        <f t="shared" si="0"/>
        <v>-78553</v>
      </c>
      <c r="E5" s="137">
        <f>(D5/B5*100)</f>
        <v>-6.0425384615384621</v>
      </c>
      <c r="F5" s="241"/>
    </row>
    <row r="6" spans="1:6" ht="17.100000000000001" customHeight="1">
      <c r="A6" s="139" t="s">
        <v>137</v>
      </c>
      <c r="B6" s="98">
        <v>1000000</v>
      </c>
      <c r="C6" s="98">
        <v>300000</v>
      </c>
      <c r="D6" s="98">
        <f t="shared" si="0"/>
        <v>-700000</v>
      </c>
      <c r="E6" s="137">
        <f>(D6/B6*100)</f>
        <v>-70</v>
      </c>
      <c r="F6" s="241"/>
    </row>
    <row r="7" spans="1:6" ht="17.100000000000001" customHeight="1">
      <c r="A7" s="139" t="s">
        <v>140</v>
      </c>
      <c r="B7" s="98">
        <v>0</v>
      </c>
      <c r="C7" s="98">
        <v>0</v>
      </c>
      <c r="D7" s="98">
        <f t="shared" si="0"/>
        <v>0</v>
      </c>
      <c r="E7" s="137">
        <v>0</v>
      </c>
      <c r="F7" s="140"/>
    </row>
    <row r="8" spans="1:6" ht="17.100000000000001" customHeight="1">
      <c r="A8" s="141" t="s">
        <v>89</v>
      </c>
      <c r="B8" s="98">
        <v>345048</v>
      </c>
      <c r="C8" s="98">
        <v>304841</v>
      </c>
      <c r="D8" s="98">
        <f t="shared" si="0"/>
        <v>-40207</v>
      </c>
      <c r="E8" s="137">
        <f>(D8/B8*100)</f>
        <v>-11.652581669796666</v>
      </c>
      <c r="F8" s="140"/>
    </row>
    <row r="9" spans="1:6" ht="17.100000000000001" customHeight="1">
      <c r="A9" s="142" t="s">
        <v>90</v>
      </c>
      <c r="B9" s="98">
        <f>SUM(B10:B14)</f>
        <v>106674900</v>
      </c>
      <c r="C9" s="98">
        <f>SUM(C10:C14)</f>
        <v>107614625</v>
      </c>
      <c r="D9" s="98">
        <f t="shared" si="0"/>
        <v>939725</v>
      </c>
      <c r="E9" s="137">
        <f t="shared" ref="E9:E44" si="1">(D9/B9*100)</f>
        <v>0.88092419116399445</v>
      </c>
      <c r="F9" s="140"/>
    </row>
    <row r="10" spans="1:6" ht="17.100000000000001" customHeight="1">
      <c r="A10" s="139" t="s">
        <v>93</v>
      </c>
      <c r="B10" s="98">
        <v>60566774</v>
      </c>
      <c r="C10" s="98">
        <v>62974680</v>
      </c>
      <c r="D10" s="98">
        <f t="shared" si="0"/>
        <v>2407906</v>
      </c>
      <c r="E10" s="137">
        <f t="shared" si="1"/>
        <v>3.9756220134821776</v>
      </c>
      <c r="F10" s="242" t="s">
        <v>253</v>
      </c>
    </row>
    <row r="11" spans="1:6" ht="17.100000000000001" customHeight="1">
      <c r="A11" s="139" t="s">
        <v>94</v>
      </c>
      <c r="B11" s="98">
        <v>14130000</v>
      </c>
      <c r="C11" s="98">
        <v>11898018</v>
      </c>
      <c r="D11" s="98">
        <f t="shared" si="0"/>
        <v>-2231982</v>
      </c>
      <c r="E11" s="137">
        <f t="shared" si="1"/>
        <v>-15.796050955414012</v>
      </c>
      <c r="F11" s="242"/>
    </row>
    <row r="12" spans="1:6" ht="17.100000000000001" customHeight="1">
      <c r="A12" s="139" t="s">
        <v>140</v>
      </c>
      <c r="B12" s="98">
        <v>5900000</v>
      </c>
      <c r="C12" s="98">
        <v>6300806</v>
      </c>
      <c r="D12" s="98">
        <f t="shared" si="0"/>
        <v>400806</v>
      </c>
      <c r="E12" s="137">
        <f t="shared" si="1"/>
        <v>6.7933220338983054</v>
      </c>
      <c r="F12" s="239"/>
    </row>
    <row r="13" spans="1:6" ht="17.100000000000001" customHeight="1">
      <c r="A13" s="139" t="s">
        <v>95</v>
      </c>
      <c r="B13" s="98">
        <v>3851510</v>
      </c>
      <c r="C13" s="98">
        <v>4520923</v>
      </c>
      <c r="D13" s="98">
        <f t="shared" si="0"/>
        <v>669413</v>
      </c>
      <c r="E13" s="137">
        <f t="shared" si="1"/>
        <v>17.380533868534677</v>
      </c>
      <c r="F13" s="239"/>
    </row>
    <row r="14" spans="1:6" ht="17.100000000000001" customHeight="1">
      <c r="A14" s="141" t="s">
        <v>89</v>
      </c>
      <c r="B14" s="98">
        <v>22226616</v>
      </c>
      <c r="C14" s="98">
        <v>21920198</v>
      </c>
      <c r="D14" s="98">
        <f t="shared" si="0"/>
        <v>-306418</v>
      </c>
      <c r="E14" s="137">
        <f t="shared" si="1"/>
        <v>-1.3786084215428924</v>
      </c>
      <c r="F14" s="239"/>
    </row>
    <row r="15" spans="1:6" ht="17.100000000000001" customHeight="1">
      <c r="A15" s="142" t="s">
        <v>96</v>
      </c>
      <c r="B15" s="98">
        <f>SUM(B16:B20)</f>
        <v>339538180</v>
      </c>
      <c r="C15" s="98">
        <f>SUM(C16:C20)</f>
        <v>393917705</v>
      </c>
      <c r="D15" s="98">
        <f t="shared" si="0"/>
        <v>54379525</v>
      </c>
      <c r="E15" s="137">
        <f t="shared" si="1"/>
        <v>16.015732015763291</v>
      </c>
      <c r="F15" s="140"/>
    </row>
    <row r="16" spans="1:6" ht="17.100000000000001" customHeight="1">
      <c r="A16" s="139" t="s">
        <v>93</v>
      </c>
      <c r="B16" s="98">
        <v>214085499</v>
      </c>
      <c r="C16" s="98">
        <v>257116082</v>
      </c>
      <c r="D16" s="98">
        <f t="shared" si="0"/>
        <v>43030583</v>
      </c>
      <c r="E16" s="137">
        <f t="shared" si="1"/>
        <v>20.099718664270672</v>
      </c>
      <c r="F16" s="240" t="s">
        <v>244</v>
      </c>
    </row>
    <row r="17" spans="1:6" ht="17.100000000000001" customHeight="1">
      <c r="A17" s="139" t="s">
        <v>97</v>
      </c>
      <c r="B17" s="98">
        <v>62643575</v>
      </c>
      <c r="C17" s="98">
        <v>65057487</v>
      </c>
      <c r="D17" s="98">
        <f t="shared" si="0"/>
        <v>2413912</v>
      </c>
      <c r="E17" s="137">
        <f t="shared" si="1"/>
        <v>3.8534071530879266</v>
      </c>
      <c r="F17" s="240"/>
    </row>
    <row r="18" spans="1:6" ht="17.100000000000001" customHeight="1">
      <c r="A18" s="139" t="s">
        <v>140</v>
      </c>
      <c r="B18" s="98">
        <v>3019721</v>
      </c>
      <c r="C18" s="98">
        <v>2125648</v>
      </c>
      <c r="D18" s="98">
        <f t="shared" si="0"/>
        <v>-894073</v>
      </c>
      <c r="E18" s="137">
        <f t="shared" si="1"/>
        <v>-29.607801515438016</v>
      </c>
      <c r="F18" s="140"/>
    </row>
    <row r="19" spans="1:6" ht="17.100000000000001" customHeight="1">
      <c r="A19" s="139" t="s">
        <v>95</v>
      </c>
      <c r="B19" s="98">
        <v>9346449</v>
      </c>
      <c r="C19" s="98">
        <v>23896034</v>
      </c>
      <c r="D19" s="98">
        <f t="shared" si="0"/>
        <v>14549585</v>
      </c>
      <c r="E19" s="137">
        <f t="shared" si="1"/>
        <v>155.66965593028968</v>
      </c>
      <c r="F19" s="240" t="s">
        <v>245</v>
      </c>
    </row>
    <row r="20" spans="1:6" ht="17.100000000000001" customHeight="1">
      <c r="A20" s="141" t="s">
        <v>89</v>
      </c>
      <c r="B20" s="98">
        <v>50442936</v>
      </c>
      <c r="C20" s="98">
        <v>45722454</v>
      </c>
      <c r="D20" s="98">
        <f t="shared" si="0"/>
        <v>-4720482</v>
      </c>
      <c r="E20" s="137">
        <f t="shared" si="1"/>
        <v>-9.3580635353977026</v>
      </c>
      <c r="F20" s="240"/>
    </row>
    <row r="21" spans="1:6" ht="17.100000000000001" customHeight="1">
      <c r="A21" s="142" t="s">
        <v>28</v>
      </c>
      <c r="B21" s="98">
        <f>B22+B23</f>
        <v>25989859</v>
      </c>
      <c r="C21" s="98">
        <f>C22+C23</f>
        <v>25884007</v>
      </c>
      <c r="D21" s="98">
        <f t="shared" si="0"/>
        <v>-105852</v>
      </c>
      <c r="E21" s="137">
        <f t="shared" si="1"/>
        <v>-0.40728193254145784</v>
      </c>
      <c r="F21" s="140"/>
    </row>
    <row r="22" spans="1:6" ht="17.100000000000001" customHeight="1">
      <c r="A22" s="142" t="s">
        <v>104</v>
      </c>
      <c r="B22" s="98">
        <v>18110958</v>
      </c>
      <c r="C22" s="98">
        <v>16842160</v>
      </c>
      <c r="D22" s="98">
        <f t="shared" si="0"/>
        <v>-1268798</v>
      </c>
      <c r="E22" s="137">
        <f t="shared" si="1"/>
        <v>-7.0056923548715648</v>
      </c>
      <c r="F22" s="140"/>
    </row>
    <row r="23" spans="1:6" ht="17.100000000000001" customHeight="1">
      <c r="A23" s="142" t="s">
        <v>103</v>
      </c>
      <c r="B23" s="98">
        <v>7878901</v>
      </c>
      <c r="C23" s="98">
        <v>9041847</v>
      </c>
      <c r="D23" s="98">
        <f t="shared" si="0"/>
        <v>1162946</v>
      </c>
      <c r="E23" s="137">
        <f t="shared" si="1"/>
        <v>14.760256538316701</v>
      </c>
      <c r="F23" s="140"/>
    </row>
    <row r="24" spans="1:6" ht="17.100000000000001" customHeight="1">
      <c r="A24" s="142" t="s">
        <v>138</v>
      </c>
      <c r="B24" s="98">
        <f>SUM(B25:B28)</f>
        <v>29600000</v>
      </c>
      <c r="C24" s="98">
        <f>SUM(C25:C28)</f>
        <v>61040842</v>
      </c>
      <c r="D24" s="98">
        <f t="shared" si="0"/>
        <v>31440842</v>
      </c>
      <c r="E24" s="137">
        <f t="shared" si="1"/>
        <v>106.2190608108108</v>
      </c>
      <c r="F24" s="240" t="s">
        <v>246</v>
      </c>
    </row>
    <row r="25" spans="1:6" ht="17.100000000000001" customHeight="1">
      <c r="A25" s="139" t="s">
        <v>93</v>
      </c>
      <c r="B25" s="98">
        <v>11940000</v>
      </c>
      <c r="C25" s="98">
        <v>18562635</v>
      </c>
      <c r="D25" s="98">
        <f t="shared" si="0"/>
        <v>6622635</v>
      </c>
      <c r="E25" s="137">
        <f t="shared" si="1"/>
        <v>55.465954773869342</v>
      </c>
      <c r="F25" s="240"/>
    </row>
    <row r="26" spans="1:6" ht="17.100000000000001" customHeight="1">
      <c r="A26" s="139" t="s">
        <v>94</v>
      </c>
      <c r="B26" s="98">
        <v>17660000</v>
      </c>
      <c r="C26" s="98">
        <v>42423207</v>
      </c>
      <c r="D26" s="98">
        <f t="shared" si="0"/>
        <v>24763207</v>
      </c>
      <c r="E26" s="137">
        <f t="shared" si="1"/>
        <v>140.22201019252546</v>
      </c>
      <c r="F26" s="155"/>
    </row>
    <row r="27" spans="1:6" ht="17.100000000000001" customHeight="1">
      <c r="A27" s="139" t="s">
        <v>140</v>
      </c>
      <c r="B27" s="98">
        <v>0</v>
      </c>
      <c r="C27" s="98">
        <v>55000</v>
      </c>
      <c r="D27" s="98">
        <f t="shared" si="0"/>
        <v>55000</v>
      </c>
      <c r="E27" s="137">
        <v>0</v>
      </c>
      <c r="F27" s="143"/>
    </row>
    <row r="28" spans="1:6" ht="17.100000000000001" customHeight="1">
      <c r="A28" s="141" t="s">
        <v>89</v>
      </c>
      <c r="B28" s="98">
        <v>0</v>
      </c>
      <c r="C28" s="98">
        <v>0</v>
      </c>
      <c r="D28" s="98">
        <f t="shared" si="0"/>
        <v>0</v>
      </c>
      <c r="E28" s="137">
        <v>0</v>
      </c>
      <c r="F28" s="140"/>
    </row>
    <row r="29" spans="1:6" ht="17.100000000000001" customHeight="1">
      <c r="A29" s="142" t="s">
        <v>139</v>
      </c>
      <c r="B29" s="98">
        <f>SUM(B30:B33)</f>
        <v>28350000</v>
      </c>
      <c r="C29" s="98">
        <f>SUM(C30:C33)</f>
        <v>14331505</v>
      </c>
      <c r="D29" s="98">
        <f t="shared" si="0"/>
        <v>-14018495</v>
      </c>
      <c r="E29" s="137">
        <f>(D29/B29*100)</f>
        <v>-49.447954144620809</v>
      </c>
      <c r="F29" s="241" t="s">
        <v>247</v>
      </c>
    </row>
    <row r="30" spans="1:6" ht="17.100000000000001" customHeight="1">
      <c r="A30" s="139" t="s">
        <v>93</v>
      </c>
      <c r="B30" s="98">
        <v>12757500</v>
      </c>
      <c r="C30" s="98">
        <v>7446994</v>
      </c>
      <c r="D30" s="98">
        <f t="shared" si="0"/>
        <v>-5310506</v>
      </c>
      <c r="E30" s="137">
        <f>(D30/B30*100)</f>
        <v>-41.626541250244955</v>
      </c>
      <c r="F30" s="241"/>
    </row>
    <row r="31" spans="1:6" ht="17.100000000000001" customHeight="1">
      <c r="A31" s="139" t="s">
        <v>94</v>
      </c>
      <c r="B31" s="98">
        <v>15592500</v>
      </c>
      <c r="C31" s="98">
        <v>6884511</v>
      </c>
      <c r="D31" s="98">
        <f t="shared" si="0"/>
        <v>-8707989</v>
      </c>
      <c r="E31" s="137">
        <f>(D31/B31*100)</f>
        <v>-55.847291967291966</v>
      </c>
      <c r="F31" s="241"/>
    </row>
    <row r="32" spans="1:6" ht="17.100000000000001" customHeight="1">
      <c r="A32" s="139" t="s">
        <v>140</v>
      </c>
      <c r="B32" s="98">
        <v>0</v>
      </c>
      <c r="C32" s="98">
        <v>0</v>
      </c>
      <c r="D32" s="98">
        <f t="shared" si="0"/>
        <v>0</v>
      </c>
      <c r="E32" s="137">
        <v>0</v>
      </c>
      <c r="F32" s="156"/>
    </row>
    <row r="33" spans="1:6" ht="17.100000000000001" customHeight="1">
      <c r="A33" s="141" t="s">
        <v>89</v>
      </c>
      <c r="B33" s="98">
        <v>0</v>
      </c>
      <c r="C33" s="98">
        <v>0</v>
      </c>
      <c r="D33" s="98">
        <f t="shared" si="0"/>
        <v>0</v>
      </c>
      <c r="E33" s="137">
        <v>0</v>
      </c>
      <c r="F33" s="140"/>
    </row>
    <row r="34" spans="1:6" ht="17.100000000000001" customHeight="1">
      <c r="A34" s="141" t="s">
        <v>14</v>
      </c>
      <c r="B34" s="98">
        <f>SUM(B35:B38)</f>
        <v>2784000</v>
      </c>
      <c r="C34" s="98">
        <f>SUM(C35:C38)</f>
        <v>2533636</v>
      </c>
      <c r="D34" s="98">
        <f t="shared" si="0"/>
        <v>-250364</v>
      </c>
      <c r="E34" s="137">
        <f>(D34/B34*100)</f>
        <v>-8.9929597701149433</v>
      </c>
      <c r="F34" s="239"/>
    </row>
    <row r="35" spans="1:6" ht="17.100000000000001" customHeight="1">
      <c r="A35" s="139" t="s">
        <v>93</v>
      </c>
      <c r="B35" s="98">
        <v>1287900</v>
      </c>
      <c r="C35" s="98">
        <v>909720</v>
      </c>
      <c r="D35" s="98">
        <f t="shared" si="0"/>
        <v>-378180</v>
      </c>
      <c r="E35" s="137">
        <f>(D35/B35*100)</f>
        <v>-29.36408106219427</v>
      </c>
      <c r="F35" s="239"/>
    </row>
    <row r="36" spans="1:6" ht="17.100000000000001" customHeight="1">
      <c r="A36" s="139" t="s">
        <v>94</v>
      </c>
      <c r="B36" s="98">
        <v>1296100</v>
      </c>
      <c r="C36" s="98">
        <v>1569366</v>
      </c>
      <c r="D36" s="98">
        <f t="shared" si="0"/>
        <v>273266</v>
      </c>
      <c r="E36" s="137">
        <f>(D36/B36*100)</f>
        <v>21.083712676491011</v>
      </c>
      <c r="F36" s="140"/>
    </row>
    <row r="37" spans="1:6" ht="17.100000000000001" customHeight="1">
      <c r="A37" s="139" t="s">
        <v>140</v>
      </c>
      <c r="B37" s="98">
        <v>200000</v>
      </c>
      <c r="C37" s="98">
        <v>54550</v>
      </c>
      <c r="D37" s="98">
        <f t="shared" si="0"/>
        <v>-145450</v>
      </c>
      <c r="E37" s="137">
        <f>(D37/B37*100)</f>
        <v>-72.724999999999994</v>
      </c>
      <c r="F37" s="140"/>
    </row>
    <row r="38" spans="1:6" ht="17.100000000000001" customHeight="1">
      <c r="A38" s="141" t="s">
        <v>89</v>
      </c>
      <c r="B38" s="98">
        <v>0</v>
      </c>
      <c r="C38" s="98">
        <v>0</v>
      </c>
      <c r="D38" s="98">
        <f t="shared" si="0"/>
        <v>0</v>
      </c>
      <c r="E38" s="137">
        <v>0</v>
      </c>
      <c r="F38" s="140"/>
    </row>
    <row r="39" spans="1:6" ht="17.100000000000001" customHeight="1">
      <c r="A39" s="141" t="s">
        <v>225</v>
      </c>
      <c r="B39" s="98">
        <f>B40</f>
        <v>875000</v>
      </c>
      <c r="C39" s="98">
        <f>C40</f>
        <v>0</v>
      </c>
      <c r="D39" s="98">
        <f t="shared" si="0"/>
        <v>-875000</v>
      </c>
      <c r="E39" s="137">
        <f t="shared" si="1"/>
        <v>-100</v>
      </c>
      <c r="F39" s="140"/>
    </row>
    <row r="40" spans="1:6" ht="17.100000000000001" customHeight="1">
      <c r="A40" s="141" t="s">
        <v>226</v>
      </c>
      <c r="B40" s="98">
        <v>875000</v>
      </c>
      <c r="C40" s="98">
        <v>0</v>
      </c>
      <c r="D40" s="98">
        <f t="shared" si="0"/>
        <v>-875000</v>
      </c>
      <c r="E40" s="137">
        <f t="shared" si="1"/>
        <v>-100</v>
      </c>
      <c r="F40" s="238"/>
    </row>
    <row r="41" spans="1:6" ht="17.100000000000001" customHeight="1">
      <c r="A41" s="142" t="s">
        <v>227</v>
      </c>
      <c r="B41" s="98">
        <f>B42+B44</f>
        <v>3746000</v>
      </c>
      <c r="C41" s="98">
        <f>C42+C43+C44</f>
        <v>3577465</v>
      </c>
      <c r="D41" s="98">
        <f t="shared" si="0"/>
        <v>-168535</v>
      </c>
      <c r="E41" s="137">
        <f t="shared" si="1"/>
        <v>-4.4990656700480507</v>
      </c>
      <c r="F41" s="238"/>
    </row>
    <row r="42" spans="1:6" ht="17.100000000000001" customHeight="1">
      <c r="A42" s="141" t="s">
        <v>228</v>
      </c>
      <c r="B42" s="98">
        <v>800000</v>
      </c>
      <c r="C42" s="98">
        <v>545308</v>
      </c>
      <c r="D42" s="98">
        <f t="shared" si="0"/>
        <v>-254692</v>
      </c>
      <c r="E42" s="137">
        <f t="shared" si="1"/>
        <v>-31.836500000000001</v>
      </c>
      <c r="F42" s="236"/>
    </row>
    <row r="43" spans="1:6" ht="17.100000000000001" customHeight="1">
      <c r="A43" s="141" t="s">
        <v>235</v>
      </c>
      <c r="B43" s="98">
        <v>0</v>
      </c>
      <c r="C43" s="98">
        <v>2862</v>
      </c>
      <c r="D43" s="98">
        <f t="shared" si="0"/>
        <v>2862</v>
      </c>
      <c r="E43" s="137">
        <v>100</v>
      </c>
      <c r="F43" s="236"/>
    </row>
    <row r="44" spans="1:6" ht="17.100000000000001" customHeight="1">
      <c r="A44" s="141" t="s">
        <v>229</v>
      </c>
      <c r="B44" s="98">
        <v>2946000</v>
      </c>
      <c r="C44" s="98">
        <v>3029295</v>
      </c>
      <c r="D44" s="98">
        <f t="shared" si="0"/>
        <v>83295</v>
      </c>
      <c r="E44" s="137">
        <f t="shared" si="1"/>
        <v>2.8273930753564156</v>
      </c>
      <c r="F44" s="236"/>
    </row>
    <row r="45" spans="1:6" ht="17.100000000000001" customHeight="1">
      <c r="A45" s="1" t="s">
        <v>230</v>
      </c>
      <c r="B45" s="144">
        <f>SUM(B3+B9+B15+B21+B24+B29+B34+B39+B41)</f>
        <v>541702987</v>
      </c>
      <c r="C45" s="144">
        <f>SUM(C3+C9+C15+C21+C24+C29+C34+C39+C41)</f>
        <v>612197249</v>
      </c>
      <c r="D45" s="144">
        <f>SUM(C45-B45)</f>
        <v>70494262</v>
      </c>
      <c r="E45" s="145">
        <f>(D45/B45*100)</f>
        <v>13.013452702264683</v>
      </c>
      <c r="F45" s="237"/>
    </row>
  </sheetData>
  <mergeCells count="15">
    <mergeCell ref="F10:F11"/>
    <mergeCell ref="F5:F6"/>
    <mergeCell ref="F1:F2"/>
    <mergeCell ref="D1:E1"/>
    <mergeCell ref="A1:A2"/>
    <mergeCell ref="B1:B2"/>
    <mergeCell ref="C1:C2"/>
    <mergeCell ref="F42:F45"/>
    <mergeCell ref="F40:F41"/>
    <mergeCell ref="F12:F14"/>
    <mergeCell ref="F34:F35"/>
    <mergeCell ref="F16:F17"/>
    <mergeCell ref="F19:F20"/>
    <mergeCell ref="F24:F25"/>
    <mergeCell ref="F29:F31"/>
  </mergeCells>
  <phoneticPr fontId="4" type="noConversion"/>
  <printOptions horizontalCentered="1"/>
  <pageMargins left="0.62992125984251968" right="0" top="1.1811023622047245" bottom="0.19685039370078741" header="0.39370078740157483" footer="0"/>
  <pageSetup paperSize="9" orientation="portrait" horizontalDpi="360" verticalDpi="360" r:id="rId1"/>
  <headerFooter alignWithMargins="0">
    <oddHeader>&amp;C&amp;"細明體,標準"&amp;14大華學校財團法人大華科技大學&amp;12
&amp;13支出明細表
一Ｏ二學年度&amp;R第11頁,第45頁
單位:新台幣元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平衡表</vt:lpstr>
      <vt:lpstr>收支餘絀表</vt:lpstr>
      <vt:lpstr>現金流量表</vt:lpstr>
      <vt:lpstr>現金收支概況表</vt:lpstr>
      <vt:lpstr>固定資產變動表</vt:lpstr>
      <vt:lpstr>借入款變動表</vt:lpstr>
      <vt:lpstr>收入明細表</vt:lpstr>
      <vt:lpstr>支出明細表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總務-2</dc:creator>
  <cp:lastModifiedBy>user</cp:lastModifiedBy>
  <cp:lastPrinted>2014-10-21T04:25:55Z</cp:lastPrinted>
  <dcterms:created xsi:type="dcterms:W3CDTF">1998-05-22T06:58:25Z</dcterms:created>
  <dcterms:modified xsi:type="dcterms:W3CDTF">2014-10-31T07:39:12Z</dcterms:modified>
</cp:coreProperties>
</file>